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jlagarejo\Documents\Carpeta_Informacion_Contador_Actual Jhon Jairo\1.-Estados Financieros Loteria del Cauca\4.- Estados Financieros Mensuales 2024\"/>
    </mc:Choice>
  </mc:AlternateContent>
  <xr:revisionPtr revIDLastSave="0" documentId="13_ncr:1_{C3407D31-D8CE-4E26-9BB4-F88367784082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Bala Clasificado Enero2024." sheetId="6" r:id="rId1"/>
    <sheet name="Estado Resultadol Enero 2024." sheetId="7" r:id="rId2"/>
    <sheet name="ESF Comparativo Enero 2024" sheetId="1" r:id="rId3"/>
    <sheet name="ERI Comparativo Enero 2024" sheetId="2" r:id="rId4"/>
    <sheet name="Balance de Prueba Enero 2024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3" i="2" l="1"/>
  <c r="P43" i="2" s="1"/>
  <c r="L43" i="2"/>
  <c r="H43" i="2"/>
  <c r="F122" i="9"/>
  <c r="E127" i="9"/>
  <c r="D127" i="9"/>
  <c r="C127" i="9"/>
  <c r="D185" i="9"/>
  <c r="F182" i="9"/>
  <c r="E234" i="9" l="1"/>
  <c r="J83" i="2"/>
  <c r="J80" i="2"/>
  <c r="J77" i="2"/>
  <c r="J74" i="2"/>
  <c r="J72" i="2" s="1"/>
  <c r="F83" i="2"/>
  <c r="F80" i="2"/>
  <c r="F77" i="2"/>
  <c r="F74" i="2"/>
  <c r="H84" i="2" s="1"/>
  <c r="N84" i="2"/>
  <c r="P84" i="2" s="1"/>
  <c r="N81" i="2"/>
  <c r="N78" i="2"/>
  <c r="L78" i="2"/>
  <c r="N75" i="2"/>
  <c r="P75" i="2" s="1"/>
  <c r="J26" i="2"/>
  <c r="J25" i="2" s="1"/>
  <c r="L25" i="2" s="1"/>
  <c r="F26" i="2"/>
  <c r="H26" i="2" s="1"/>
  <c r="J50" i="1"/>
  <c r="F50" i="1"/>
  <c r="N146" i="1"/>
  <c r="P146" i="1" s="1"/>
  <c r="J147" i="1"/>
  <c r="J145" i="1"/>
  <c r="F145" i="1"/>
  <c r="F147" i="1"/>
  <c r="J65" i="1"/>
  <c r="F65" i="1"/>
  <c r="L77" i="2" l="1"/>
  <c r="L84" i="2"/>
  <c r="L83" i="2"/>
  <c r="F72" i="2"/>
  <c r="N26" i="2"/>
  <c r="N25" i="2" s="1"/>
  <c r="F25" i="2"/>
  <c r="H25" i="2" s="1"/>
  <c r="L26" i="2"/>
  <c r="J144" i="1"/>
  <c r="N147" i="1"/>
  <c r="F144" i="1"/>
  <c r="H146" i="1" s="1"/>
  <c r="H145" i="1" s="1"/>
  <c r="L146" i="1"/>
  <c r="L145" i="1" s="1"/>
  <c r="L148" i="1"/>
  <c r="L147" i="1" s="1"/>
  <c r="F16" i="2"/>
  <c r="H17" i="2" s="1"/>
  <c r="J16" i="2"/>
  <c r="L17" i="2" s="1"/>
  <c r="N17" i="2"/>
  <c r="P17" i="2" s="1"/>
  <c r="H18" i="2"/>
  <c r="L18" i="2"/>
  <c r="N18" i="2"/>
  <c r="P18" i="2" s="1"/>
  <c r="N19" i="2"/>
  <c r="P65" i="2"/>
  <c r="P64" i="2"/>
  <c r="L64" i="2"/>
  <c r="F39" i="2"/>
  <c r="J39" i="2"/>
  <c r="N106" i="1"/>
  <c r="P106" i="1" s="1"/>
  <c r="H19" i="2" l="1"/>
  <c r="L19" i="2"/>
  <c r="N16" i="2"/>
  <c r="P16" i="2" s="1"/>
  <c r="F154" i="9"/>
  <c r="F190" i="9"/>
  <c r="E189" i="9"/>
  <c r="D189" i="9"/>
  <c r="C189" i="9"/>
  <c r="C235" i="9"/>
  <c r="C234" i="9" s="1"/>
  <c r="C232" i="9"/>
  <c r="C230" i="9"/>
  <c r="C228" i="9"/>
  <c r="C219" i="9"/>
  <c r="C218" i="9" s="1"/>
  <c r="C216" i="9"/>
  <c r="C210" i="9"/>
  <c r="C208" i="9"/>
  <c r="C204" i="9"/>
  <c r="C185" i="9"/>
  <c r="C179" i="9"/>
  <c r="C174" i="9"/>
  <c r="C170" i="9"/>
  <c r="F164" i="9"/>
  <c r="F163" i="9"/>
  <c r="F160" i="9"/>
  <c r="F159" i="9" s="1"/>
  <c r="E159" i="9"/>
  <c r="D159" i="9"/>
  <c r="C159" i="9"/>
  <c r="C161" i="9"/>
  <c r="C156" i="9"/>
  <c r="C153" i="9"/>
  <c r="C150" i="9"/>
  <c r="E108" i="9"/>
  <c r="D108" i="9"/>
  <c r="C108" i="9"/>
  <c r="F112" i="9"/>
  <c r="F117" i="9"/>
  <c r="F105" i="9"/>
  <c r="E14" i="9"/>
  <c r="D14" i="9"/>
  <c r="C14" i="9"/>
  <c r="F17" i="9"/>
  <c r="C39" i="9"/>
  <c r="C19" i="9"/>
  <c r="F252" i="9"/>
  <c r="F251" i="9"/>
  <c r="F250" i="9"/>
  <c r="F249" i="9"/>
  <c r="F248" i="9"/>
  <c r="F247" i="9"/>
  <c r="F246" i="9"/>
  <c r="F245" i="9"/>
  <c r="F244" i="9"/>
  <c r="F243" i="9"/>
  <c r="F242" i="9"/>
  <c r="F241" i="9"/>
  <c r="F240" i="9"/>
  <c r="F238" i="9"/>
  <c r="F236" i="9"/>
  <c r="D235" i="9"/>
  <c r="D234" i="9" s="1"/>
  <c r="F233" i="9"/>
  <c r="E232" i="9"/>
  <c r="D232" i="9"/>
  <c r="F231" i="9"/>
  <c r="E230" i="9"/>
  <c r="D230" i="9"/>
  <c r="F229" i="9"/>
  <c r="D228" i="9"/>
  <c r="F226" i="9"/>
  <c r="F225" i="9"/>
  <c r="F224" i="9"/>
  <c r="F223" i="9"/>
  <c r="F222" i="9"/>
  <c r="F221" i="9"/>
  <c r="F220" i="9"/>
  <c r="E219" i="9"/>
  <c r="E218" i="9" s="1"/>
  <c r="D219" i="9"/>
  <c r="F217" i="9"/>
  <c r="E216" i="9"/>
  <c r="D216" i="9"/>
  <c r="F215" i="9"/>
  <c r="F214" i="9"/>
  <c r="F213" i="9"/>
  <c r="F212" i="9"/>
  <c r="F211" i="9"/>
  <c r="E210" i="9"/>
  <c r="D210" i="9"/>
  <c r="F209" i="9"/>
  <c r="E208" i="9"/>
  <c r="D208" i="9"/>
  <c r="F206" i="9"/>
  <c r="F205" i="9"/>
  <c r="E204" i="9"/>
  <c r="D204" i="9"/>
  <c r="F203" i="9"/>
  <c r="F202" i="9"/>
  <c r="F201" i="9"/>
  <c r="F200" i="9"/>
  <c r="F199" i="9"/>
  <c r="F198" i="9"/>
  <c r="F197" i="9"/>
  <c r="F196" i="9"/>
  <c r="F195" i="9"/>
  <c r="F194" i="9"/>
  <c r="F193" i="9"/>
  <c r="F192" i="9"/>
  <c r="F191" i="9"/>
  <c r="F188" i="9"/>
  <c r="F187" i="9"/>
  <c r="F186" i="9"/>
  <c r="E185" i="9"/>
  <c r="F184" i="9"/>
  <c r="F183" i="9"/>
  <c r="F181" i="9"/>
  <c r="F180" i="9"/>
  <c r="E179" i="9"/>
  <c r="D179" i="9"/>
  <c r="F178" i="9"/>
  <c r="F177" i="9"/>
  <c r="F176" i="9"/>
  <c r="F175" i="9"/>
  <c r="E174" i="9"/>
  <c r="D174" i="9"/>
  <c r="F173" i="9"/>
  <c r="F172" i="9"/>
  <c r="F171" i="9"/>
  <c r="E170" i="9"/>
  <c r="D170" i="9"/>
  <c r="F165" i="9"/>
  <c r="F162" i="9"/>
  <c r="E161" i="9"/>
  <c r="D161" i="9"/>
  <c r="F158" i="9"/>
  <c r="F157" i="9"/>
  <c r="E156" i="9"/>
  <c r="D156" i="9"/>
  <c r="E153" i="9"/>
  <c r="D153" i="9"/>
  <c r="F152" i="9"/>
  <c r="F151" i="9"/>
  <c r="E150" i="9"/>
  <c r="D150" i="9"/>
  <c r="D144" i="9"/>
  <c r="C144" i="9"/>
  <c r="F143" i="9"/>
  <c r="F142" i="9"/>
  <c r="E141" i="9"/>
  <c r="D141" i="9"/>
  <c r="C141" i="9"/>
  <c r="F140" i="9"/>
  <c r="F139" i="9"/>
  <c r="E138" i="9"/>
  <c r="D138" i="9"/>
  <c r="C138" i="9"/>
  <c r="F137" i="9"/>
  <c r="E136" i="9"/>
  <c r="D136" i="9"/>
  <c r="C136" i="9"/>
  <c r="F131" i="9"/>
  <c r="E130" i="9"/>
  <c r="E129" i="9" s="1"/>
  <c r="D130" i="9"/>
  <c r="D129" i="9" s="1"/>
  <c r="C130" i="9"/>
  <c r="C129" i="9" s="1"/>
  <c r="F128" i="9"/>
  <c r="F127" i="9" s="1"/>
  <c r="F126" i="9"/>
  <c r="E125" i="9"/>
  <c r="D125" i="9"/>
  <c r="C125" i="9"/>
  <c r="F123" i="9"/>
  <c r="F121" i="9"/>
  <c r="F120" i="9"/>
  <c r="F119" i="9"/>
  <c r="F118" i="9"/>
  <c r="F116" i="9"/>
  <c r="F115" i="9"/>
  <c r="E114" i="9"/>
  <c r="E113" i="9" s="1"/>
  <c r="D114" i="9"/>
  <c r="D113" i="9" s="1"/>
  <c r="C114" i="9"/>
  <c r="C113" i="9" s="1"/>
  <c r="F111" i="9"/>
  <c r="F110" i="9"/>
  <c r="F109" i="9"/>
  <c r="F107" i="9"/>
  <c r="F106" i="9"/>
  <c r="F104" i="9"/>
  <c r="E103" i="9"/>
  <c r="D103" i="9"/>
  <c r="C103" i="9"/>
  <c r="F102" i="9"/>
  <c r="F101" i="9"/>
  <c r="E100" i="9"/>
  <c r="D100" i="9"/>
  <c r="C100" i="9"/>
  <c r="F99" i="9"/>
  <c r="F98" i="9"/>
  <c r="F97" i="9"/>
  <c r="F96" i="9"/>
  <c r="F95" i="9"/>
  <c r="E94" i="9"/>
  <c r="D94" i="9"/>
  <c r="C94" i="9"/>
  <c r="F93" i="9"/>
  <c r="F92" i="9"/>
  <c r="F91" i="9"/>
  <c r="F90" i="9"/>
  <c r="F89" i="9"/>
  <c r="F88" i="9"/>
  <c r="F87" i="9"/>
  <c r="E86" i="9"/>
  <c r="D86" i="9"/>
  <c r="C86" i="9"/>
  <c r="F85" i="9"/>
  <c r="F84" i="9"/>
  <c r="F83" i="9"/>
  <c r="F82" i="9"/>
  <c r="F81" i="9"/>
  <c r="F80" i="9"/>
  <c r="E79" i="9"/>
  <c r="D79" i="9"/>
  <c r="C79" i="9"/>
  <c r="F78" i="9"/>
  <c r="E77" i="9"/>
  <c r="D77" i="9"/>
  <c r="C77" i="9"/>
  <c r="F76" i="9"/>
  <c r="E75" i="9"/>
  <c r="D75" i="9"/>
  <c r="C75" i="9"/>
  <c r="F70" i="9"/>
  <c r="E69" i="9"/>
  <c r="D69" i="9"/>
  <c r="C69" i="9"/>
  <c r="F68" i="9"/>
  <c r="E67" i="9"/>
  <c r="D67" i="9"/>
  <c r="C67" i="9"/>
  <c r="F66" i="9"/>
  <c r="E65" i="9"/>
  <c r="D65" i="9"/>
  <c r="C65" i="9"/>
  <c r="F64" i="9"/>
  <c r="F63" i="9"/>
  <c r="F62" i="9"/>
  <c r="F61" i="9"/>
  <c r="E60" i="9"/>
  <c r="D60" i="9"/>
  <c r="C60" i="9"/>
  <c r="F59" i="9"/>
  <c r="E58" i="9"/>
  <c r="D58" i="9"/>
  <c r="C58" i="9"/>
  <c r="F56" i="9"/>
  <c r="F55" i="9"/>
  <c r="F54" i="9"/>
  <c r="F53" i="9"/>
  <c r="F52" i="9"/>
  <c r="E51" i="9"/>
  <c r="D51" i="9"/>
  <c r="C51" i="9"/>
  <c r="F50" i="9"/>
  <c r="E49" i="9"/>
  <c r="D49" i="9"/>
  <c r="C49" i="9"/>
  <c r="F48" i="9"/>
  <c r="F47" i="9"/>
  <c r="E46" i="9"/>
  <c r="D46" i="9"/>
  <c r="C46" i="9"/>
  <c r="F45" i="9"/>
  <c r="F44" i="9"/>
  <c r="E43" i="9"/>
  <c r="D43" i="9"/>
  <c r="C43" i="9"/>
  <c r="F42" i="9"/>
  <c r="E41" i="9"/>
  <c r="D41" i="9"/>
  <c r="C41" i="9"/>
  <c r="F40" i="9"/>
  <c r="E39" i="9"/>
  <c r="D39" i="9"/>
  <c r="F38" i="9"/>
  <c r="E37" i="9"/>
  <c r="D37" i="9"/>
  <c r="C37" i="9"/>
  <c r="F35" i="9"/>
  <c r="E34" i="9"/>
  <c r="E33" i="9" s="1"/>
  <c r="D34" i="9"/>
  <c r="D33" i="9" s="1"/>
  <c r="C34" i="9"/>
  <c r="C33" i="9" s="1"/>
  <c r="F32" i="9"/>
  <c r="E31" i="9"/>
  <c r="D31" i="9"/>
  <c r="C31" i="9"/>
  <c r="F30" i="9"/>
  <c r="E29" i="9"/>
  <c r="D29" i="9"/>
  <c r="C29" i="9"/>
  <c r="F28" i="9"/>
  <c r="F27" i="9"/>
  <c r="E26" i="9"/>
  <c r="D26" i="9"/>
  <c r="C26" i="9"/>
  <c r="F25" i="9"/>
  <c r="E24" i="9"/>
  <c r="D24" i="9"/>
  <c r="C24" i="9"/>
  <c r="F22" i="9"/>
  <c r="E21" i="9"/>
  <c r="D21" i="9"/>
  <c r="C21" i="9"/>
  <c r="F20" i="9"/>
  <c r="E19" i="9"/>
  <c r="D19" i="9"/>
  <c r="F18" i="9"/>
  <c r="F16" i="9"/>
  <c r="F15" i="9"/>
  <c r="F13" i="9"/>
  <c r="E12" i="9"/>
  <c r="D12" i="9"/>
  <c r="C12" i="9"/>
  <c r="C169" i="9" l="1"/>
  <c r="D155" i="9"/>
  <c r="E155" i="9"/>
  <c r="D169" i="9"/>
  <c r="E169" i="9"/>
  <c r="C155" i="9"/>
  <c r="C57" i="9"/>
  <c r="E149" i="9"/>
  <c r="F153" i="9"/>
  <c r="C227" i="9"/>
  <c r="D149" i="9"/>
  <c r="C149" i="9"/>
  <c r="F189" i="9"/>
  <c r="C207" i="9"/>
  <c r="F235" i="9"/>
  <c r="F234" i="9" s="1"/>
  <c r="F228" i="9"/>
  <c r="F232" i="9"/>
  <c r="F108" i="9"/>
  <c r="F14" i="9"/>
  <c r="F204" i="9"/>
  <c r="E227" i="9"/>
  <c r="F219" i="9"/>
  <c r="F100" i="9"/>
  <c r="E124" i="9"/>
  <c r="F103" i="9"/>
  <c r="F185" i="9"/>
  <c r="F12" i="9"/>
  <c r="F26" i="9"/>
  <c r="F43" i="9"/>
  <c r="F113" i="9"/>
  <c r="F114" i="9"/>
  <c r="F37" i="9"/>
  <c r="F210" i="9"/>
  <c r="F39" i="9"/>
  <c r="F31" i="9"/>
  <c r="C124" i="9"/>
  <c r="D135" i="9"/>
  <c r="D133" i="9" s="1"/>
  <c r="F156" i="9"/>
  <c r="F155" i="9" s="1"/>
  <c r="F174" i="9"/>
  <c r="F136" i="9"/>
  <c r="D124" i="9"/>
  <c r="F58" i="9"/>
  <c r="F46" i="9"/>
  <c r="F75" i="9"/>
  <c r="F141" i="9"/>
  <c r="D207" i="9"/>
  <c r="D57" i="9"/>
  <c r="D23" i="9"/>
  <c r="F29" i="9"/>
  <c r="E23" i="9"/>
  <c r="E207" i="9"/>
  <c r="C23" i="9"/>
  <c r="F65" i="9"/>
  <c r="F170" i="9"/>
  <c r="E57" i="9"/>
  <c r="F49" i="9"/>
  <c r="E74" i="9"/>
  <c r="F94" i="9"/>
  <c r="F129" i="9"/>
  <c r="F208" i="9"/>
  <c r="F51" i="9"/>
  <c r="C74" i="9"/>
  <c r="D227" i="9"/>
  <c r="C11" i="9"/>
  <c r="C36" i="9"/>
  <c r="D11" i="9"/>
  <c r="F179" i="9"/>
  <c r="E11" i="9"/>
  <c r="E36" i="9"/>
  <c r="F67" i="9"/>
  <c r="D36" i="9"/>
  <c r="F230" i="9"/>
  <c r="F161" i="9"/>
  <c r="D74" i="9"/>
  <c r="F21" i="9"/>
  <c r="F69" i="9"/>
  <c r="F33" i="9"/>
  <c r="F86" i="9"/>
  <c r="F216" i="9"/>
  <c r="F130" i="9"/>
  <c r="F34" i="9"/>
  <c r="F79" i="9"/>
  <c r="F19" i="9"/>
  <c r="C135" i="9"/>
  <c r="F138" i="9"/>
  <c r="F60" i="9"/>
  <c r="F77" i="9"/>
  <c r="D218" i="9"/>
  <c r="F218" i="9" s="1"/>
  <c r="F125" i="9"/>
  <c r="F24" i="9"/>
  <c r="F150" i="9"/>
  <c r="F41" i="9"/>
  <c r="F169" i="9" l="1"/>
  <c r="F149" i="9"/>
  <c r="E147" i="9"/>
  <c r="D147" i="9"/>
  <c r="C167" i="9"/>
  <c r="C147" i="9"/>
  <c r="E72" i="9"/>
  <c r="F227" i="9"/>
  <c r="E167" i="9"/>
  <c r="F124" i="9"/>
  <c r="C72" i="9"/>
  <c r="D72" i="9"/>
  <c r="F57" i="9"/>
  <c r="F74" i="9"/>
  <c r="E9" i="9"/>
  <c r="D9" i="9"/>
  <c r="F207" i="9"/>
  <c r="F36" i="9"/>
  <c r="F23" i="9"/>
  <c r="F11" i="9"/>
  <c r="D167" i="9"/>
  <c r="C9" i="9"/>
  <c r="C133" i="9"/>
  <c r="F147" i="9" l="1"/>
  <c r="F167" i="9"/>
  <c r="F72" i="9"/>
  <c r="F9" i="9"/>
  <c r="N16" i="1"/>
  <c r="P16" i="1" s="1"/>
  <c r="N15" i="1"/>
  <c r="P15" i="1" s="1"/>
  <c r="N14" i="1"/>
  <c r="P14" i="1" s="1"/>
  <c r="D57" i="6" l="1"/>
  <c r="D177" i="7"/>
  <c r="E176" i="7" s="1"/>
  <c r="D174" i="7"/>
  <c r="E173" i="7" s="1"/>
  <c r="D171" i="7"/>
  <c r="E170" i="7" s="1"/>
  <c r="D167" i="7"/>
  <c r="D165" i="7"/>
  <c r="D163" i="7"/>
  <c r="D159" i="7"/>
  <c r="D157" i="7"/>
  <c r="D155" i="7"/>
  <c r="D152" i="7"/>
  <c r="D145" i="7"/>
  <c r="E144" i="7" s="1"/>
  <c r="D142" i="7"/>
  <c r="D140" i="7"/>
  <c r="D138" i="7"/>
  <c r="D136" i="7"/>
  <c r="D134" i="7"/>
  <c r="D131" i="7"/>
  <c r="E130" i="7" s="1"/>
  <c r="D127" i="7"/>
  <c r="D125" i="7"/>
  <c r="D123" i="7"/>
  <c r="D121" i="7"/>
  <c r="D119" i="7"/>
  <c r="D116" i="7"/>
  <c r="D113" i="7"/>
  <c r="D111" i="7"/>
  <c r="D109" i="7"/>
  <c r="D107" i="7"/>
  <c r="D105" i="7"/>
  <c r="D103" i="7"/>
  <c r="D101" i="7"/>
  <c r="D99" i="7"/>
  <c r="D97" i="7"/>
  <c r="D95" i="7"/>
  <c r="D92" i="7"/>
  <c r="D90" i="7"/>
  <c r="D88" i="7"/>
  <c r="D85" i="7"/>
  <c r="D81" i="7"/>
  <c r="D78" i="7"/>
  <c r="D76" i="7"/>
  <c r="D74" i="7"/>
  <c r="D72" i="7"/>
  <c r="D70" i="7"/>
  <c r="D68" i="7"/>
  <c r="D65" i="7"/>
  <c r="D63" i="7"/>
  <c r="D60" i="7"/>
  <c r="D58" i="7"/>
  <c r="D56" i="7"/>
  <c r="D54" i="7"/>
  <c r="D51" i="7"/>
  <c r="E50" i="7" s="1"/>
  <c r="D48" i="7"/>
  <c r="D46" i="7"/>
  <c r="D44" i="7"/>
  <c r="D32" i="7"/>
  <c r="E31" i="7" s="1"/>
  <c r="D29" i="7"/>
  <c r="E28" i="7" s="1"/>
  <c r="D25" i="7"/>
  <c r="E24" i="7" s="1"/>
  <c r="D20" i="7"/>
  <c r="E19" i="7" s="1"/>
  <c r="D15" i="7"/>
  <c r="D12" i="7"/>
  <c r="F145" i="9" l="1"/>
  <c r="E144" i="9"/>
  <c r="F23" i="7"/>
  <c r="E53" i="7"/>
  <c r="E62" i="7"/>
  <c r="E118" i="7"/>
  <c r="E67" i="7"/>
  <c r="E80" i="7"/>
  <c r="E151" i="7"/>
  <c r="F150" i="7" s="1"/>
  <c r="F169" i="7"/>
  <c r="E133" i="7"/>
  <c r="F129" i="7" s="1"/>
  <c r="E87" i="7"/>
  <c r="E43" i="7"/>
  <c r="E11" i="7"/>
  <c r="F10" i="7" s="1"/>
  <c r="E135" i="9" l="1"/>
  <c r="F144" i="9"/>
  <c r="F42" i="7"/>
  <c r="G41" i="7" s="1"/>
  <c r="G9" i="7"/>
  <c r="E133" i="9" l="1"/>
  <c r="F133" i="9" s="1"/>
  <c r="F135" i="9"/>
  <c r="G179" i="7"/>
  <c r="C187" i="6" s="1"/>
  <c r="D183" i="6"/>
  <c r="D180" i="6"/>
  <c r="D178" i="6"/>
  <c r="D149" i="6"/>
  <c r="E148" i="6" s="1"/>
  <c r="D145" i="6"/>
  <c r="D143" i="6"/>
  <c r="D135" i="6"/>
  <c r="E134" i="6" s="1"/>
  <c r="D127" i="6"/>
  <c r="D122" i="6"/>
  <c r="D117" i="6"/>
  <c r="D111" i="6"/>
  <c r="D103" i="6"/>
  <c r="D96" i="6"/>
  <c r="D94" i="6"/>
  <c r="D92" i="6"/>
  <c r="D68" i="6"/>
  <c r="D66" i="6"/>
  <c r="D64" i="6"/>
  <c r="D60" i="6"/>
  <c r="D50" i="6"/>
  <c r="D48" i="6"/>
  <c r="D45" i="6"/>
  <c r="D42" i="6"/>
  <c r="D40" i="6"/>
  <c r="D37" i="6"/>
  <c r="D32" i="6"/>
  <c r="E31" i="6" s="1"/>
  <c r="D29" i="6"/>
  <c r="D27" i="6"/>
  <c r="D24" i="6"/>
  <c r="D22" i="6"/>
  <c r="D19" i="6"/>
  <c r="D17" i="6"/>
  <c r="D12" i="6"/>
  <c r="D10" i="6"/>
  <c r="E9" i="6" l="1"/>
  <c r="D186" i="6"/>
  <c r="E177" i="6" s="1"/>
  <c r="F176" i="6" s="1"/>
  <c r="E142" i="6"/>
  <c r="E151" i="6" s="1"/>
  <c r="E91" i="6"/>
  <c r="E141" i="6" s="1"/>
  <c r="E21" i="6"/>
  <c r="E36" i="6"/>
  <c r="E56" i="6"/>
  <c r="E34" i="6" l="1"/>
  <c r="F90" i="6"/>
  <c r="E70" i="6"/>
  <c r="F188" i="6" l="1"/>
  <c r="F8" i="6"/>
  <c r="F98" i="1"/>
  <c r="N102" i="1"/>
  <c r="P102" i="1" s="1"/>
  <c r="L51" i="1"/>
  <c r="P60" i="2"/>
  <c r="L22" i="2"/>
  <c r="F55" i="2"/>
  <c r="H22" i="2"/>
  <c r="N83" i="2"/>
  <c r="P83" i="2" s="1"/>
  <c r="N80" i="2"/>
  <c r="N77" i="2"/>
  <c r="N70" i="2"/>
  <c r="N67" i="2"/>
  <c r="N66" i="2"/>
  <c r="P66" i="2" s="1"/>
  <c r="N63" i="2"/>
  <c r="P63" i="2" s="1"/>
  <c r="N57" i="2"/>
  <c r="P57" i="2" s="1"/>
  <c r="N56" i="2"/>
  <c r="N48" i="2"/>
  <c r="P48" i="2" s="1"/>
  <c r="N47" i="2"/>
  <c r="P47" i="2" s="1"/>
  <c r="N46" i="2"/>
  <c r="P46" i="2" s="1"/>
  <c r="N45" i="2"/>
  <c r="P45" i="2" s="1"/>
  <c r="N44" i="2"/>
  <c r="P44" i="2" s="1"/>
  <c r="N42" i="2"/>
  <c r="P42" i="2" s="1"/>
  <c r="N40" i="2"/>
  <c r="N33" i="2"/>
  <c r="P33" i="2" s="1"/>
  <c r="N32" i="2"/>
  <c r="P32" i="2" s="1"/>
  <c r="N31" i="2"/>
  <c r="P31" i="2" s="1"/>
  <c r="N30" i="2"/>
  <c r="P30" i="2" s="1"/>
  <c r="N29" i="2"/>
  <c r="P29" i="2" s="1"/>
  <c r="N28" i="2"/>
  <c r="P28" i="2" s="1"/>
  <c r="N27" i="2"/>
  <c r="N22" i="2"/>
  <c r="P22" i="2" s="1"/>
  <c r="N21" i="2"/>
  <c r="P21" i="2" s="1"/>
  <c r="N15" i="2"/>
  <c r="P15" i="2" s="1"/>
  <c r="N14" i="2"/>
  <c r="P14" i="2" s="1"/>
  <c r="N59" i="2"/>
  <c r="H48" i="2"/>
  <c r="L30" i="2"/>
  <c r="H28" i="2"/>
  <c r="J13" i="2"/>
  <c r="J69" i="2"/>
  <c r="J62" i="2"/>
  <c r="J59" i="2"/>
  <c r="J55" i="2"/>
  <c r="J20" i="2"/>
  <c r="L21" i="2" s="1"/>
  <c r="F69" i="2"/>
  <c r="N148" i="1"/>
  <c r="P148" i="1" s="1"/>
  <c r="N145" i="1"/>
  <c r="P145" i="1" s="1"/>
  <c r="N143" i="1"/>
  <c r="P143" i="1" s="1"/>
  <c r="N142" i="1"/>
  <c r="P142" i="1" s="1"/>
  <c r="N141" i="1"/>
  <c r="P141" i="1" s="1"/>
  <c r="N138" i="1"/>
  <c r="P138" i="1" s="1"/>
  <c r="J140" i="1"/>
  <c r="J139" i="1" s="1"/>
  <c r="J137" i="1"/>
  <c r="J136" i="1" s="1"/>
  <c r="F137" i="1"/>
  <c r="F136" i="1" s="1"/>
  <c r="H148" i="1"/>
  <c r="H147" i="1" s="1"/>
  <c r="F140" i="1"/>
  <c r="H143" i="1" s="1"/>
  <c r="N117" i="1"/>
  <c r="P117" i="1" s="1"/>
  <c r="J103" i="1"/>
  <c r="N130" i="1"/>
  <c r="P130" i="1" s="1"/>
  <c r="N128" i="1"/>
  <c r="P128" i="1" s="1"/>
  <c r="N127" i="1"/>
  <c r="P127" i="1" s="1"/>
  <c r="N126" i="1"/>
  <c r="P126" i="1" s="1"/>
  <c r="N114" i="1"/>
  <c r="N113" i="1"/>
  <c r="P113" i="1" s="1"/>
  <c r="N112" i="1"/>
  <c r="N107" i="1"/>
  <c r="P107" i="1" s="1"/>
  <c r="N105" i="1"/>
  <c r="P105" i="1" s="1"/>
  <c r="N104" i="1"/>
  <c r="P104" i="1" s="1"/>
  <c r="N101" i="1"/>
  <c r="P101" i="1" s="1"/>
  <c r="N100" i="1"/>
  <c r="P100" i="1" s="1"/>
  <c r="N99" i="1"/>
  <c r="N97" i="1"/>
  <c r="P97" i="1" s="1"/>
  <c r="N96" i="1"/>
  <c r="P96" i="1" s="1"/>
  <c r="N95" i="1"/>
  <c r="P95" i="1" s="1"/>
  <c r="N92" i="1"/>
  <c r="P92" i="1" s="1"/>
  <c r="N91" i="1"/>
  <c r="N90" i="1"/>
  <c r="P90" i="1" s="1"/>
  <c r="N89" i="1"/>
  <c r="N86" i="1"/>
  <c r="P86" i="1" s="1"/>
  <c r="N85" i="1"/>
  <c r="N84" i="1"/>
  <c r="P84" i="1" s="1"/>
  <c r="N81" i="1"/>
  <c r="P81" i="1" s="1"/>
  <c r="N80" i="1"/>
  <c r="P80" i="1" s="1"/>
  <c r="N79" i="1"/>
  <c r="P79" i="1" s="1"/>
  <c r="N78" i="1"/>
  <c r="P78" i="1" s="1"/>
  <c r="N77" i="1"/>
  <c r="P77" i="1" s="1"/>
  <c r="N76" i="1"/>
  <c r="P76" i="1" s="1"/>
  <c r="N57" i="1"/>
  <c r="P57" i="1" s="1"/>
  <c r="N56" i="1"/>
  <c r="P56" i="1" s="1"/>
  <c r="N55" i="1"/>
  <c r="P55" i="1" s="1"/>
  <c r="N54" i="1"/>
  <c r="P54" i="1" s="1"/>
  <c r="N53" i="1"/>
  <c r="P53" i="1" s="1"/>
  <c r="N52" i="1"/>
  <c r="P52" i="1" s="1"/>
  <c r="N51" i="1"/>
  <c r="P51" i="1" s="1"/>
  <c r="N48" i="1"/>
  <c r="P48" i="1" s="1"/>
  <c r="N47" i="1"/>
  <c r="P47" i="1" s="1"/>
  <c r="N46" i="1"/>
  <c r="P46" i="1" s="1"/>
  <c r="N45" i="1"/>
  <c r="P45" i="1" s="1"/>
  <c r="N44" i="1"/>
  <c r="P44" i="1" s="1"/>
  <c r="N43" i="1"/>
  <c r="P43" i="1" s="1"/>
  <c r="N42" i="1"/>
  <c r="P42" i="1" s="1"/>
  <c r="N41" i="1"/>
  <c r="P41" i="1" s="1"/>
  <c r="N40" i="1"/>
  <c r="P40" i="1" s="1"/>
  <c r="N39" i="1"/>
  <c r="P39" i="1" s="1"/>
  <c r="N38" i="1"/>
  <c r="P38" i="1" s="1"/>
  <c r="N37" i="1"/>
  <c r="P37" i="1" s="1"/>
  <c r="N36" i="1"/>
  <c r="P36" i="1" s="1"/>
  <c r="N31" i="1"/>
  <c r="N30" i="1"/>
  <c r="P30" i="1" s="1"/>
  <c r="N29" i="1"/>
  <c r="P29" i="1" s="1"/>
  <c r="N28" i="1"/>
  <c r="P28" i="1" s="1"/>
  <c r="N25" i="1"/>
  <c r="N24" i="1"/>
  <c r="P24" i="1" s="1"/>
  <c r="N23" i="1"/>
  <c r="P23" i="1" s="1"/>
  <c r="N22" i="1"/>
  <c r="P22" i="1" s="1"/>
  <c r="N21" i="1"/>
  <c r="P21" i="1" s="1"/>
  <c r="N18" i="1"/>
  <c r="P18" i="1" s="1"/>
  <c r="N17" i="1"/>
  <c r="P17" i="1" s="1"/>
  <c r="N13" i="1"/>
  <c r="P13" i="1" s="1"/>
  <c r="N12" i="1"/>
  <c r="P12" i="1" s="1"/>
  <c r="F62" i="2"/>
  <c r="F59" i="2"/>
  <c r="F13" i="2"/>
  <c r="H14" i="2" s="1"/>
  <c r="H81" i="2"/>
  <c r="F20" i="2"/>
  <c r="H21" i="2" s="1"/>
  <c r="J125" i="1"/>
  <c r="F125" i="1"/>
  <c r="H126" i="1" s="1"/>
  <c r="J111" i="1"/>
  <c r="J98" i="1"/>
  <c r="J94" i="1"/>
  <c r="J88" i="1"/>
  <c r="J83" i="1"/>
  <c r="J75" i="1"/>
  <c r="H75" i="2" l="1"/>
  <c r="H78" i="2"/>
  <c r="H83" i="2"/>
  <c r="H72" i="2"/>
  <c r="J53" i="2"/>
  <c r="H56" i="2"/>
  <c r="F53" i="2"/>
  <c r="P25" i="2"/>
  <c r="P26" i="2"/>
  <c r="P59" i="2"/>
  <c r="L106" i="1"/>
  <c r="L89" i="1"/>
  <c r="H102" i="1"/>
  <c r="L85" i="1"/>
  <c r="L97" i="1"/>
  <c r="L77" i="1"/>
  <c r="J109" i="1"/>
  <c r="H66" i="1"/>
  <c r="N66" i="1" s="1"/>
  <c r="P66" i="1" s="1"/>
  <c r="H15" i="2"/>
  <c r="H16" i="2"/>
  <c r="L15" i="2"/>
  <c r="L16" i="2"/>
  <c r="L67" i="2"/>
  <c r="L65" i="2"/>
  <c r="H65" i="2"/>
  <c r="H67" i="2"/>
  <c r="H66" i="2"/>
  <c r="H64" i="2"/>
  <c r="H63" i="2"/>
  <c r="N69" i="2"/>
  <c r="J12" i="2"/>
  <c r="L13" i="2" s="1"/>
  <c r="N74" i="2"/>
  <c r="L63" i="2"/>
  <c r="N62" i="2"/>
  <c r="P62" i="2" s="1"/>
  <c r="N55" i="2"/>
  <c r="L14" i="2"/>
  <c r="H42" i="2"/>
  <c r="H46" i="2"/>
  <c r="H41" i="2"/>
  <c r="H44" i="2"/>
  <c r="H40" i="2"/>
  <c r="F37" i="2"/>
  <c r="J24" i="2"/>
  <c r="L31" i="2"/>
  <c r="L32" i="2"/>
  <c r="L33" i="2"/>
  <c r="H30" i="2"/>
  <c r="H29" i="2"/>
  <c r="N20" i="2"/>
  <c r="P20" i="2" s="1"/>
  <c r="L102" i="1"/>
  <c r="H141" i="1"/>
  <c r="H142" i="1"/>
  <c r="L141" i="1"/>
  <c r="L142" i="1"/>
  <c r="L143" i="1"/>
  <c r="L140" i="1"/>
  <c r="L139" i="1" s="1"/>
  <c r="L45" i="2"/>
  <c r="L44" i="2"/>
  <c r="L46" i="2"/>
  <c r="L48" i="2"/>
  <c r="L47" i="2"/>
  <c r="L42" i="2"/>
  <c r="L40" i="2"/>
  <c r="H57" i="2"/>
  <c r="H31" i="2"/>
  <c r="H60" i="2"/>
  <c r="H32" i="2"/>
  <c r="L66" i="2"/>
  <c r="H33" i="2"/>
  <c r="F24" i="2"/>
  <c r="L41" i="2"/>
  <c r="N41" i="2"/>
  <c r="N39" i="2" s="1"/>
  <c r="N13" i="2"/>
  <c r="P13" i="2" s="1"/>
  <c r="L27" i="2"/>
  <c r="H77" i="2"/>
  <c r="L28" i="2"/>
  <c r="H45" i="2"/>
  <c r="H80" i="2"/>
  <c r="L29" i="2"/>
  <c r="H27" i="2"/>
  <c r="H47" i="2"/>
  <c r="F12" i="2"/>
  <c r="J37" i="2"/>
  <c r="J135" i="1"/>
  <c r="L138" i="1" s="1"/>
  <c r="L137" i="1" s="1"/>
  <c r="L136" i="1" s="1"/>
  <c r="N144" i="1"/>
  <c r="P144" i="1" s="1"/>
  <c r="L126" i="1"/>
  <c r="L127" i="1"/>
  <c r="L128" i="1"/>
  <c r="L129" i="1"/>
  <c r="L130" i="1"/>
  <c r="N140" i="1"/>
  <c r="P140" i="1" s="1"/>
  <c r="F135" i="1"/>
  <c r="H127" i="1"/>
  <c r="H130" i="1"/>
  <c r="H128" i="1"/>
  <c r="F139" i="1"/>
  <c r="H129" i="1"/>
  <c r="N137" i="1"/>
  <c r="P137" i="1" s="1"/>
  <c r="N136" i="1"/>
  <c r="P136" i="1" s="1"/>
  <c r="L107" i="1"/>
  <c r="L90" i="1"/>
  <c r="L91" i="1"/>
  <c r="L92" i="1"/>
  <c r="L95" i="1"/>
  <c r="L104" i="1"/>
  <c r="L105" i="1"/>
  <c r="L78" i="1"/>
  <c r="L99" i="1"/>
  <c r="L79" i="1"/>
  <c r="L100" i="1"/>
  <c r="L80" i="1"/>
  <c r="L101" i="1"/>
  <c r="L81" i="1"/>
  <c r="L84" i="1"/>
  <c r="L76" i="1"/>
  <c r="L86" i="1"/>
  <c r="L96" i="1"/>
  <c r="L112" i="1"/>
  <c r="L113" i="1"/>
  <c r="L114" i="1"/>
  <c r="H71" i="1"/>
  <c r="N71" i="1" s="1"/>
  <c r="P71" i="1" s="1"/>
  <c r="H67" i="1"/>
  <c r="N67" i="1" s="1"/>
  <c r="P67" i="1" s="1"/>
  <c r="H68" i="1"/>
  <c r="N68" i="1" s="1"/>
  <c r="P68" i="1" s="1"/>
  <c r="H70" i="1"/>
  <c r="N70" i="1" s="1"/>
  <c r="P70" i="1" s="1"/>
  <c r="H72" i="1"/>
  <c r="N72" i="1" s="1"/>
  <c r="P72" i="1" s="1"/>
  <c r="H69" i="1"/>
  <c r="N69" i="1" s="1"/>
  <c r="P69" i="1" s="1"/>
  <c r="H73" i="1"/>
  <c r="N73" i="1" s="1"/>
  <c r="P73" i="1" s="1"/>
  <c r="N129" i="1"/>
  <c r="H59" i="2"/>
  <c r="F111" i="1"/>
  <c r="F103" i="1"/>
  <c r="F94" i="1"/>
  <c r="F88" i="1"/>
  <c r="F83" i="1"/>
  <c r="F75" i="1"/>
  <c r="J11" i="1"/>
  <c r="J35" i="1"/>
  <c r="J59" i="1" s="1"/>
  <c r="J27" i="1"/>
  <c r="J20" i="1"/>
  <c r="F35" i="1"/>
  <c r="F59" i="1" s="1"/>
  <c r="F27" i="1"/>
  <c r="L69" i="2" l="1"/>
  <c r="L72" i="2"/>
  <c r="L75" i="2"/>
  <c r="P74" i="2"/>
  <c r="N72" i="2"/>
  <c r="P72" i="2" s="1"/>
  <c r="P55" i="2"/>
  <c r="N53" i="2"/>
  <c r="P53" i="2" s="1"/>
  <c r="J33" i="1"/>
  <c r="J9" i="1" s="1"/>
  <c r="L11" i="1" s="1"/>
  <c r="L43" i="1"/>
  <c r="H106" i="1"/>
  <c r="F109" i="1"/>
  <c r="L16" i="1"/>
  <c r="L15" i="1"/>
  <c r="L14" i="1"/>
  <c r="J11" i="2"/>
  <c r="L20" i="2"/>
  <c r="H62" i="2"/>
  <c r="H74" i="2"/>
  <c r="N37" i="2"/>
  <c r="P37" i="2" s="1"/>
  <c r="P39" i="2"/>
  <c r="N24" i="2"/>
  <c r="P24" i="2" s="1"/>
  <c r="N139" i="1"/>
  <c r="P139" i="1" s="1"/>
  <c r="H140" i="1"/>
  <c r="H139" i="1" s="1"/>
  <c r="L74" i="2"/>
  <c r="L55" i="2"/>
  <c r="F11" i="2"/>
  <c r="H20" i="2"/>
  <c r="N12" i="2"/>
  <c r="P12" i="2" s="1"/>
  <c r="H69" i="2"/>
  <c r="L59" i="2"/>
  <c r="L62" i="2"/>
  <c r="H13" i="2"/>
  <c r="H55" i="2"/>
  <c r="N135" i="1"/>
  <c r="P135" i="1" s="1"/>
  <c r="H138" i="1"/>
  <c r="H137" i="1" s="1"/>
  <c r="H136" i="1" s="1"/>
  <c r="N125" i="1"/>
  <c r="P129" i="1"/>
  <c r="N88" i="1"/>
  <c r="P88" i="1" s="1"/>
  <c r="H91" i="1"/>
  <c r="H92" i="1"/>
  <c r="H90" i="1"/>
  <c r="H89" i="1"/>
  <c r="N103" i="1"/>
  <c r="P103" i="1" s="1"/>
  <c r="H104" i="1"/>
  <c r="H107" i="1"/>
  <c r="H105" i="1"/>
  <c r="H112" i="1"/>
  <c r="H114" i="1"/>
  <c r="H113" i="1"/>
  <c r="N94" i="1"/>
  <c r="P94" i="1" s="1"/>
  <c r="H97" i="1"/>
  <c r="H96" i="1"/>
  <c r="H95" i="1"/>
  <c r="N98" i="1"/>
  <c r="P98" i="1" s="1"/>
  <c r="H101" i="1"/>
  <c r="H100" i="1"/>
  <c r="H99" i="1"/>
  <c r="N83" i="1"/>
  <c r="P83" i="1" s="1"/>
  <c r="H86" i="1"/>
  <c r="H85" i="1"/>
  <c r="H84" i="1"/>
  <c r="L42" i="1"/>
  <c r="L39" i="1"/>
  <c r="L37" i="1"/>
  <c r="L47" i="1"/>
  <c r="L38" i="1"/>
  <c r="L36" i="1"/>
  <c r="L45" i="1"/>
  <c r="L40" i="1"/>
  <c r="L48" i="1"/>
  <c r="L44" i="1"/>
  <c r="L41" i="1"/>
  <c r="L46" i="1"/>
  <c r="L54" i="1"/>
  <c r="L53" i="1"/>
  <c r="L52" i="1"/>
  <c r="L24" i="1"/>
  <c r="L21" i="1"/>
  <c r="L25" i="1"/>
  <c r="L22" i="1"/>
  <c r="L23" i="1"/>
  <c r="L31" i="1"/>
  <c r="L30" i="1"/>
  <c r="L29" i="1"/>
  <c r="L28" i="1"/>
  <c r="N75" i="1"/>
  <c r="P75" i="1" s="1"/>
  <c r="H81" i="1"/>
  <c r="H80" i="1"/>
  <c r="H79" i="1"/>
  <c r="H78" i="1"/>
  <c r="H77" i="1"/>
  <c r="H76" i="1"/>
  <c r="L18" i="1"/>
  <c r="L13" i="1"/>
  <c r="L17" i="1"/>
  <c r="L12" i="1"/>
  <c r="H54" i="1"/>
  <c r="H53" i="1"/>
  <c r="H52" i="1"/>
  <c r="H51" i="1"/>
  <c r="H31" i="1"/>
  <c r="H30" i="1"/>
  <c r="H29" i="1"/>
  <c r="H28" i="1"/>
  <c r="H40" i="1"/>
  <c r="H39" i="1"/>
  <c r="H38" i="1"/>
  <c r="H37" i="1"/>
  <c r="H36" i="1"/>
  <c r="H46" i="1"/>
  <c r="H45" i="1"/>
  <c r="H41" i="1"/>
  <c r="H48" i="1"/>
  <c r="H47" i="1"/>
  <c r="H44" i="1"/>
  <c r="H43" i="1"/>
  <c r="H42" i="1"/>
  <c r="N27" i="1"/>
  <c r="P27" i="1" s="1"/>
  <c r="N35" i="1"/>
  <c r="P35" i="1" s="1"/>
  <c r="N50" i="1"/>
  <c r="P50" i="1" s="1"/>
  <c r="N111" i="1"/>
  <c r="P111" i="1" s="1"/>
  <c r="F20" i="1"/>
  <c r="F11" i="1"/>
  <c r="F33" i="1" l="1"/>
  <c r="F9" i="1" s="1"/>
  <c r="H11" i="1" s="1"/>
  <c r="H12" i="1"/>
  <c r="L20" i="1"/>
  <c r="L35" i="1"/>
  <c r="L27" i="1"/>
  <c r="N109" i="1"/>
  <c r="P109" i="1" s="1"/>
  <c r="N59" i="1"/>
  <c r="P59" i="1" s="1"/>
  <c r="H18" i="1"/>
  <c r="H16" i="1"/>
  <c r="H15" i="1"/>
  <c r="H14" i="1"/>
  <c r="H17" i="1"/>
  <c r="J9" i="2"/>
  <c r="F9" i="2"/>
  <c r="N11" i="2"/>
  <c r="L68" i="1"/>
  <c r="L72" i="1"/>
  <c r="L71" i="1"/>
  <c r="L67" i="1"/>
  <c r="L70" i="1"/>
  <c r="L69" i="1"/>
  <c r="L66" i="1"/>
  <c r="L73" i="1"/>
  <c r="N65" i="1"/>
  <c r="P65" i="1" s="1"/>
  <c r="N11" i="1"/>
  <c r="P11" i="1" s="1"/>
  <c r="H13" i="1"/>
  <c r="N20" i="1"/>
  <c r="P20" i="1" s="1"/>
  <c r="H24" i="1"/>
  <c r="H23" i="1"/>
  <c r="H25" i="1"/>
  <c r="H22" i="1"/>
  <c r="H21" i="1"/>
  <c r="L59" i="1"/>
  <c r="H53" i="2" l="1"/>
  <c r="L11" i="2"/>
  <c r="L53" i="2"/>
  <c r="H11" i="2"/>
  <c r="F35" i="2"/>
  <c r="F49" i="2" s="1"/>
  <c r="F86" i="2" s="1"/>
  <c r="N33" i="1"/>
  <c r="P33" i="1" s="1"/>
  <c r="H20" i="1"/>
  <c r="H27" i="1"/>
  <c r="H35" i="1"/>
  <c r="L39" i="2"/>
  <c r="L37" i="2"/>
  <c r="L12" i="2"/>
  <c r="J35" i="2"/>
  <c r="L24" i="2"/>
  <c r="L33" i="1"/>
  <c r="N9" i="2"/>
  <c r="N35" i="2" s="1"/>
  <c r="H37" i="2"/>
  <c r="H39" i="2"/>
  <c r="H12" i="2"/>
  <c r="H24" i="2"/>
  <c r="L50" i="1"/>
  <c r="H59" i="1" l="1"/>
  <c r="L35" i="2"/>
  <c r="J49" i="2"/>
  <c r="J86" i="2" s="1"/>
  <c r="P11" i="2"/>
  <c r="N49" i="2"/>
  <c r="P35" i="2"/>
  <c r="H35" i="2"/>
  <c r="N9" i="1"/>
  <c r="P9" i="1" s="1"/>
  <c r="H50" i="1"/>
  <c r="H33" i="1"/>
  <c r="L86" i="2" l="1"/>
  <c r="L49" i="2"/>
  <c r="P49" i="2"/>
  <c r="H49" i="2"/>
  <c r="F133" i="1" l="1"/>
  <c r="H86" i="2"/>
  <c r="J133" i="1"/>
  <c r="N86" i="2"/>
  <c r="P86" i="2" s="1"/>
  <c r="F132" i="1" l="1"/>
  <c r="H132" i="1" s="1"/>
  <c r="H133" i="1"/>
  <c r="F123" i="1"/>
  <c r="J132" i="1"/>
  <c r="N133" i="1"/>
  <c r="P133" i="1" s="1"/>
  <c r="L133" i="1"/>
  <c r="H125" i="1" l="1"/>
  <c r="H123" i="1"/>
  <c r="N132" i="1"/>
  <c r="P132" i="1" s="1"/>
  <c r="L132" i="1"/>
  <c r="J123" i="1"/>
  <c r="L125" i="1" l="1"/>
  <c r="N123" i="1"/>
  <c r="L123" i="1"/>
  <c r="P123" i="1" l="1"/>
  <c r="P125" i="1"/>
  <c r="J116" i="1" l="1"/>
  <c r="J119" i="1" l="1"/>
  <c r="L117" i="1"/>
  <c r="J63" i="1" l="1"/>
  <c r="L63" i="1" s="1"/>
  <c r="L116" i="1" l="1"/>
  <c r="L111" i="1"/>
  <c r="L103" i="1"/>
  <c r="L65" i="1"/>
  <c r="L98" i="1"/>
  <c r="L94" i="1"/>
  <c r="L109" i="1"/>
  <c r="L88" i="1"/>
  <c r="L83" i="1"/>
  <c r="L75" i="1"/>
  <c r="J150" i="1"/>
  <c r="L119" i="1"/>
  <c r="F116" i="1" l="1"/>
  <c r="N116" i="1" l="1"/>
  <c r="P116" i="1" s="1"/>
  <c r="F119" i="1"/>
  <c r="H117" i="1"/>
  <c r="N119" i="1" l="1"/>
  <c r="P119" i="1" s="1"/>
  <c r="F63" i="1"/>
  <c r="H75" i="1" s="1"/>
  <c r="H119" i="1" l="1"/>
  <c r="H116" i="1"/>
  <c r="H111" i="1"/>
  <c r="H109" i="1"/>
  <c r="H98" i="1"/>
  <c r="H83" i="1"/>
  <c r="H103" i="1"/>
  <c r="H94" i="1"/>
  <c r="H63" i="1"/>
  <c r="N63" i="1"/>
  <c r="H65" i="1"/>
  <c r="F150" i="1"/>
  <c r="H88" i="1"/>
  <c r="P63" i="1" l="1"/>
  <c r="N150" i="1"/>
  <c r="P150" i="1" s="1"/>
</calcChain>
</file>

<file path=xl/sharedStrings.xml><?xml version="1.0" encoding="utf-8"?>
<sst xmlns="http://schemas.openxmlformats.org/spreadsheetml/2006/main" count="830" uniqueCount="469">
  <si>
    <t>Estructura de Balance</t>
  </si>
  <si>
    <t>Analisis Vertical</t>
  </si>
  <si>
    <t>ACTIVOS</t>
  </si>
  <si>
    <t>LOTERIA DEL CAUCA</t>
  </si>
  <si>
    <t>NIT. 890.500.650 - 1</t>
  </si>
  <si>
    <t xml:space="preserve">ESTADOS SITUACION FINANCIERA COMPARATIVO </t>
  </si>
  <si>
    <t>Informe Expresado en Pesos Colombianos</t>
  </si>
  <si>
    <t>Nota</t>
  </si>
  <si>
    <t>Ejecutado 2023</t>
  </si>
  <si>
    <t>Efectivo y Equivalente Al Efectivo</t>
  </si>
  <si>
    <t>ACTIVOS CORRIENTES</t>
  </si>
  <si>
    <t>Efectivo Caja Menor</t>
  </si>
  <si>
    <t>Efectivo Depositos Instituciones de Uso Restrigido</t>
  </si>
  <si>
    <t>Efectivo Certificados de Depotitos Uso Restringido</t>
  </si>
  <si>
    <t>Cuentas Por Cobrar</t>
  </si>
  <si>
    <t>Distribuidores de Juegos de Suerte y Azar</t>
  </si>
  <si>
    <t>Otras Cuentas Por Cobrar</t>
  </si>
  <si>
    <t>Arrendamiento Operativos</t>
  </si>
  <si>
    <t>Deudas de Dificil Cobro</t>
  </si>
  <si>
    <t>Deterioro Acumulado de Cuentas Por Cobrar</t>
  </si>
  <si>
    <t>Inventario</t>
  </si>
  <si>
    <t>Utiles de Escritorio y Oficina</t>
  </si>
  <si>
    <t>Utencilios de Usos Domesticos</t>
  </si>
  <si>
    <t>Otros Elementos de Consumo</t>
  </si>
  <si>
    <t>Materiales y Materias Primas</t>
  </si>
  <si>
    <t>Terrenos Urbanos</t>
  </si>
  <si>
    <t>Edificaciones y Casas</t>
  </si>
  <si>
    <t>Herramientas y Accesorios</t>
  </si>
  <si>
    <t>Muebles y Enseres</t>
  </si>
  <si>
    <t>Equipos y Máquinas de Oficina</t>
  </si>
  <si>
    <t>Equipo de Comunicación</t>
  </si>
  <si>
    <t>Equipo de Computación</t>
  </si>
  <si>
    <t>Dep.Edificaciones</t>
  </si>
  <si>
    <t>Dep. Maquinaria y Equipo</t>
  </si>
  <si>
    <t>Dep. Muebles, Enseres y Equipo de Oficina</t>
  </si>
  <si>
    <t>Dep. Equipos de Comunicación y Computación</t>
  </si>
  <si>
    <t>Dep. Equipo Transporte, Tracción y Elevación</t>
  </si>
  <si>
    <t>Propiedad Planta y Equipo</t>
  </si>
  <si>
    <t>Transporte Terrestre</t>
  </si>
  <si>
    <t>Otros Activos - Avances y Anticipos</t>
  </si>
  <si>
    <t>Anticipo de Renta y Complementarios</t>
  </si>
  <si>
    <t>Saldos a favor en liquidaciones privadas</t>
  </si>
  <si>
    <t>Depósitos judiciales</t>
  </si>
  <si>
    <t>"Software"</t>
  </si>
  <si>
    <t>Retencion en la Fuente a Favor</t>
  </si>
  <si>
    <t>Avances  Viáticos y Gastos de Viaje</t>
  </si>
  <si>
    <t>PASIVOS</t>
  </si>
  <si>
    <t>PASIVOS CORRIENTES</t>
  </si>
  <si>
    <t>Bienes y Servicios</t>
  </si>
  <si>
    <t>Otros recursos a favor de terceros</t>
  </si>
  <si>
    <t>Aportes a Fondos Pensionales</t>
  </si>
  <si>
    <t>Aportes a Seguridad Social en Salud</t>
  </si>
  <si>
    <t>Sindicatos</t>
  </si>
  <si>
    <t>Cooperativas</t>
  </si>
  <si>
    <t>Fondo de Empleados</t>
  </si>
  <si>
    <t>Otros Descuents de Nómina</t>
  </si>
  <si>
    <t>Retefuente Honorarios</t>
  </si>
  <si>
    <t>Retefuente Servicios</t>
  </si>
  <si>
    <t>Retefuente Compras</t>
  </si>
  <si>
    <t>Retefuente Loterías, Rifas, Aptas y Similares</t>
  </si>
  <si>
    <t>Retefuente a Empleados art. 383 ET</t>
  </si>
  <si>
    <t xml:space="preserve">Impuesto a la Ventas Retenido (Reteiva) por </t>
  </si>
  <si>
    <t>Autoretenciones</t>
  </si>
  <si>
    <t>Impuesto de Industria y Comercio</t>
  </si>
  <si>
    <t>Tasas</t>
  </si>
  <si>
    <t>Otros Impuestos Departamentales</t>
  </si>
  <si>
    <t>I.V.A. - Venta de Bienes</t>
  </si>
  <si>
    <t>I.V.A. - Venta de Servicios</t>
  </si>
  <si>
    <t>I.V.A. - CoMpra de Bienes (Db)</t>
  </si>
  <si>
    <t>I.V.A. - Compra de Servicios (Db)</t>
  </si>
  <si>
    <t>Premios Mayores Pendientes de Pago</t>
  </si>
  <si>
    <t>Premios Aproximaciones Pendientes  Pago</t>
  </si>
  <si>
    <t xml:space="preserve">Premios Caducados Lotería 25% Control Juego </t>
  </si>
  <si>
    <t xml:space="preserve">Premios Caducados Aptas 25% Control Juego </t>
  </si>
  <si>
    <t>Viáticos y Gastos de Viaje</t>
  </si>
  <si>
    <t>Honorarios</t>
  </si>
  <si>
    <t>Servicios</t>
  </si>
  <si>
    <t xml:space="preserve">Renta del Monopolio de los Juegos de Suerte y </t>
  </si>
  <si>
    <t xml:space="preserve">Retencion en la Fuente </t>
  </si>
  <si>
    <t>Impuestos Contribuciones y Tasas</t>
  </si>
  <si>
    <t>Impuestos Al Valor Agredado Iva</t>
  </si>
  <si>
    <t>Premios Por Pagar</t>
  </si>
  <si>
    <t>Otras Cuentas Por Pagar</t>
  </si>
  <si>
    <t>Beneficio a los Empleados</t>
  </si>
  <si>
    <t>Administrativos</t>
  </si>
  <si>
    <t>Reserva Técnica para el Pago de Premios</t>
  </si>
  <si>
    <t>Otras provisiones diversas</t>
  </si>
  <si>
    <t>Depósitos sobre Contratos</t>
  </si>
  <si>
    <t>Cesantias</t>
  </si>
  <si>
    <t>Vacaciones</t>
  </si>
  <si>
    <t>Prima de Vacaciones</t>
  </si>
  <si>
    <t>Cuota de Fiscalizacion y Auditaje</t>
  </si>
  <si>
    <t>Pasivos Estimados</t>
  </si>
  <si>
    <t>Aportes a Fondos Pensionales-Empleador</t>
  </si>
  <si>
    <t>Aportes a Caja de Compensación Familiar</t>
  </si>
  <si>
    <t>PATRIMONIO</t>
  </si>
  <si>
    <t>Patrimonio Institucional</t>
  </si>
  <si>
    <t>Capital Fiscal</t>
  </si>
  <si>
    <t>Reservas Estatutarias</t>
  </si>
  <si>
    <t>Fondos Patrimoniales</t>
  </si>
  <si>
    <t>Utilidad Acumulada</t>
  </si>
  <si>
    <t>Pérdida Acumulada</t>
  </si>
  <si>
    <t>Utilidad del Ejercicio</t>
  </si>
  <si>
    <t>ESTADOS DE RESULTADO INTEGRALY OTROS RESULTADOS</t>
  </si>
  <si>
    <t>Ventas de Servicios</t>
  </si>
  <si>
    <t>Juegos de Suerte y Azar</t>
  </si>
  <si>
    <t>Ventas Locales</t>
  </si>
  <si>
    <t>Ventas Foraneas</t>
  </si>
  <si>
    <t>Loterias Ordinarias</t>
  </si>
  <si>
    <t>Apuestas Permanentes</t>
  </si>
  <si>
    <t>Costo de Administraccion</t>
  </si>
  <si>
    <t>Otros Servicios Apoyo al Sorteo el Saman</t>
  </si>
  <si>
    <t>Devoluciones Rebajas y Descuentos</t>
  </si>
  <si>
    <t>Descuentos a Distribuidores 5%</t>
  </si>
  <si>
    <t>Descuento a Loteros 20%</t>
  </si>
  <si>
    <t>Otros Ingresos</t>
  </si>
  <si>
    <t>Financieros</t>
  </si>
  <si>
    <t>Intereses de Fondos de Uso Restringido</t>
  </si>
  <si>
    <t>Otros Ingresos Financieros</t>
  </si>
  <si>
    <t>Otros Ingresos Ordinarios</t>
  </si>
  <si>
    <t>Arrendamientos operativos</t>
  </si>
  <si>
    <t xml:space="preserve">Recuperaciones </t>
  </si>
  <si>
    <t>Otros ingresos diversos</t>
  </si>
  <si>
    <t>Otros Ingresos Extraordinarios</t>
  </si>
  <si>
    <t>De Administraccion</t>
  </si>
  <si>
    <t>Contribuciones Imputados</t>
  </si>
  <si>
    <t>Contribuciones Efectivas</t>
  </si>
  <si>
    <t>Prestaciones sociales</t>
  </si>
  <si>
    <t>Gastos de Personal Diversos</t>
  </si>
  <si>
    <t>Sueldos y Salarios</t>
  </si>
  <si>
    <t>Depreciacion de Propiedad Planta y vEquipo</t>
  </si>
  <si>
    <t>Premios Mayores</t>
  </si>
  <si>
    <t>Aproximaciones y Secos</t>
  </si>
  <si>
    <t xml:space="preserve">Impresión de billetes </t>
  </si>
  <si>
    <t>Promoción y Mercadeo</t>
  </si>
  <si>
    <t xml:space="preserve">Reserva técnica para el pago de premios </t>
  </si>
  <si>
    <t>Impuesto Como Lotería Foránea</t>
  </si>
  <si>
    <t>Otros Gastos Financieros</t>
  </si>
  <si>
    <t>Impuesto sobre la Renta y Complementarios</t>
  </si>
  <si>
    <t>Otros Gastos Diversos</t>
  </si>
  <si>
    <t>De Actividad de Juego de Suerte y Azar</t>
  </si>
  <si>
    <t>Analisis Horizontal %</t>
  </si>
  <si>
    <t>Variacion</t>
  </si>
  <si>
    <t>TOTAL PASIVO MAS PATROMINIO</t>
  </si>
  <si>
    <t>Aquicision de Bienes y Servicios</t>
  </si>
  <si>
    <t>Otros Pasivos</t>
  </si>
  <si>
    <t>Cuentas de Orden Deudoras</t>
  </si>
  <si>
    <t>Activos Contingentes</t>
  </si>
  <si>
    <t>Admnistrativos</t>
  </si>
  <si>
    <t>Deudoras Fiscales</t>
  </si>
  <si>
    <t>Ajuste Fiscal</t>
  </si>
  <si>
    <t>Patrimonio</t>
  </si>
  <si>
    <t>Depreciacion Acumulada</t>
  </si>
  <si>
    <t>Litigios y Demandas</t>
  </si>
  <si>
    <t>Deudoras por el contrario (CR)</t>
  </si>
  <si>
    <t>Deudoras Fiscales por el contra</t>
  </si>
  <si>
    <t>Gerente</t>
  </si>
  <si>
    <t>JHON JAIRO LAGAREJO HINESTROZA</t>
  </si>
  <si>
    <t>Excedente y/o Utilidad Bruta</t>
  </si>
  <si>
    <t xml:space="preserve">Ingresos Operacionales </t>
  </si>
  <si>
    <t>De Actividdad y/o Servicios de Juegos</t>
  </si>
  <si>
    <t>Utilidad y/o Perdida  Operacional</t>
  </si>
  <si>
    <t>Gastos Operacionales Administraccion</t>
  </si>
  <si>
    <t>Otros Gastos Extraordinarios</t>
  </si>
  <si>
    <t>Generales</t>
  </si>
  <si>
    <t>Impuestos y Contribuciones</t>
  </si>
  <si>
    <t>Indemnizaciones</t>
  </si>
  <si>
    <t>NIT 891'500.650-6</t>
  </si>
  <si>
    <t>Código</t>
  </si>
  <si>
    <t>Nombre</t>
  </si>
  <si>
    <t>Sub Cuenta</t>
  </si>
  <si>
    <t>Cuenta</t>
  </si>
  <si>
    <t>Grupo</t>
  </si>
  <si>
    <t>Clase</t>
  </si>
  <si>
    <t>ACTIVO</t>
  </si>
  <si>
    <t>EFECTIVO</t>
  </si>
  <si>
    <t xml:space="preserve">CAJA  </t>
  </si>
  <si>
    <t>Caja Menor</t>
  </si>
  <si>
    <t>BANCOS Y CORPORACIONES</t>
  </si>
  <si>
    <t>Cuenta Corriente Bancaria</t>
  </si>
  <si>
    <t>Cuenta de Ahorro</t>
  </si>
  <si>
    <t>Otros Depósitos en Instituciones Financieras</t>
  </si>
  <si>
    <t xml:space="preserve">EFECTIVO DE USO RESTRINGIDO </t>
  </si>
  <si>
    <t>Efectivo de Uso Restringido (Res.Premios)</t>
  </si>
  <si>
    <t>EQUIVALENTES AL EFECTIVO</t>
  </si>
  <si>
    <t>Certificados de Depósito a Término</t>
  </si>
  <si>
    <t>CUENTAS POR COBRAR</t>
  </si>
  <si>
    <t>PRESTACION DE SERVICIOS</t>
  </si>
  <si>
    <t>OTRAS CUENTAS POR COBRAR</t>
  </si>
  <si>
    <t>Arrendamientos Operativos</t>
  </si>
  <si>
    <t>Otras Cuentas por Cobrar</t>
  </si>
  <si>
    <t xml:space="preserve">CUENTAS POR COBRAR DE DIFICIL </t>
  </si>
  <si>
    <t>Cuentas por Cobrar de Dificil Cobro</t>
  </si>
  <si>
    <t xml:space="preserve">DETERIORO ACUMULADO DE CUENTAS </t>
  </si>
  <si>
    <t>Prestación de Servicios</t>
  </si>
  <si>
    <t>INVENTARIOS</t>
  </si>
  <si>
    <t>MERCANCIA EN EXISTENCIA</t>
  </si>
  <si>
    <t>Otras Mercancías en Existencia</t>
  </si>
  <si>
    <t>Total Activos Corrientes</t>
  </si>
  <si>
    <t>PROPIEDADES PLANTA Y EQUIPO</t>
  </si>
  <si>
    <t>EDIFICACIONES</t>
  </si>
  <si>
    <t>MAQUINARIA Y EQUIPO</t>
  </si>
  <si>
    <t xml:space="preserve">MUEBLES, ENSERES Y EQUIPO DE </t>
  </si>
  <si>
    <t xml:space="preserve">EQUIPOS DE COMUNICACION Y </t>
  </si>
  <si>
    <t xml:space="preserve">EQUIPO DE TRANSPORTE, TRACCION, </t>
  </si>
  <si>
    <t>Terrestre</t>
  </si>
  <si>
    <t>DEPRECIACION ACUMULADA</t>
  </si>
  <si>
    <t>OTROS ACTIVOS</t>
  </si>
  <si>
    <t>Avances y Avances Entregados</t>
  </si>
  <si>
    <t xml:space="preserve">Anticipos o Saldos a favor por </t>
  </si>
  <si>
    <t>Retefuente</t>
  </si>
  <si>
    <t>Depósitos Entregados en Garantía</t>
  </si>
  <si>
    <t>INTANGIBLES</t>
  </si>
  <si>
    <t xml:space="preserve">AMORTIZACION ACUMULADA DE </t>
  </si>
  <si>
    <t>Total Activos No Corrientes</t>
  </si>
  <si>
    <t>PASIVO</t>
  </si>
  <si>
    <t>CUENTAS POR PAGAR</t>
  </si>
  <si>
    <t>ADQUISICION DE BIENES Y SERVICIOS</t>
  </si>
  <si>
    <t>RECURSOS A FAVOR DE TERCEROS</t>
  </si>
  <si>
    <t>DESCUENTOS DE NOMINA</t>
  </si>
  <si>
    <t>RETEFUENTE E IMPTO. DE TIMBRE</t>
  </si>
  <si>
    <t>Autorretenciones</t>
  </si>
  <si>
    <t>IMPUESTOS, CONTRIBUCIONES, TASAS</t>
  </si>
  <si>
    <t>IMPUESTO AL VALOR AGREGADO- IVA</t>
  </si>
  <si>
    <t>PREMIOS POR PAGAR</t>
  </si>
  <si>
    <t>Premios Caducados Lotería 25% Control Juego Ilegal</t>
  </si>
  <si>
    <t>Premios Caducados Aptas 25% Control Juego Ilegal</t>
  </si>
  <si>
    <t>OTRAS CUENTAS POR PAGAR</t>
  </si>
  <si>
    <t>Saldo a Favor de Beneficiarios</t>
  </si>
  <si>
    <t>Renta del Monopolio de los Juegos de Suerte y Azar</t>
  </si>
  <si>
    <t>BENEFICIO A LOS EMPLEADOS</t>
  </si>
  <si>
    <t>BENEFICIOS A LOS EMPLEADOS</t>
  </si>
  <si>
    <t>Cesantías</t>
  </si>
  <si>
    <t>Aportes Caja de Compensacion Familiar</t>
  </si>
  <si>
    <t>Total Pasivos Corrientes</t>
  </si>
  <si>
    <t>PASIVOS ESTIMADOS</t>
  </si>
  <si>
    <t>LITIGIOS Y DEMANDAS</t>
  </si>
  <si>
    <t>PROVISIONES DIVERSAS</t>
  </si>
  <si>
    <t>OTROS PASIVOS</t>
  </si>
  <si>
    <t>DEPOSITOS RECIBIDOS EN GARANTIA</t>
  </si>
  <si>
    <t>Total Pasivos No Corrientes</t>
  </si>
  <si>
    <t>PATRIMONIO INSTITUCIONAL</t>
  </si>
  <si>
    <t>CAPITAL FISCAL</t>
  </si>
  <si>
    <t>RESERVAS</t>
  </si>
  <si>
    <t xml:space="preserve">RESULTADOS DE EJERCICIOS </t>
  </si>
  <si>
    <t>RESULTADO DEL EJERCICIO</t>
  </si>
  <si>
    <t>PASIVO MAS PATRIMONIO</t>
  </si>
  <si>
    <t>Contador</t>
  </si>
  <si>
    <t>NIT. 891'500.650-6</t>
  </si>
  <si>
    <t>Detalle</t>
  </si>
  <si>
    <t>SubCuenta</t>
  </si>
  <si>
    <t>INGRESOS</t>
  </si>
  <si>
    <t>VENTA DE SERVICIOS</t>
  </si>
  <si>
    <t>JUEGOS DE SUERTE Y AZAR</t>
  </si>
  <si>
    <t>LOTERIAS ORDINARIAS</t>
  </si>
  <si>
    <t>Venta Local</t>
  </si>
  <si>
    <t>Venta Foránea</t>
  </si>
  <si>
    <t>APUESTAS PERMANENTES</t>
  </si>
  <si>
    <t>Costo de Administraccion 1%</t>
  </si>
  <si>
    <t>Apoyo Sorteo Juego Autorizado - El Saman</t>
  </si>
  <si>
    <t>Incentivo Premio Inmediato 1%</t>
  </si>
  <si>
    <t>DEVOLUCIONES, REBAJAS Y DESCUENTOS</t>
  </si>
  <si>
    <t>Descuentos a Loteros 20%</t>
  </si>
  <si>
    <t>OTROS INGRESOS</t>
  </si>
  <si>
    <t>FINANCIEROS</t>
  </si>
  <si>
    <t>Intereses Sobre Depósitos en Ent. Financ.</t>
  </si>
  <si>
    <t>Intereses Sobre Fondos de UsO Restringido</t>
  </si>
  <si>
    <t>OTROS INGRESOS ORDINARIOS</t>
  </si>
  <si>
    <t>Sobrantes</t>
  </si>
  <si>
    <t>Recuperaciones</t>
  </si>
  <si>
    <t>GASTOS</t>
  </si>
  <si>
    <t>DE ADMINISTRACION</t>
  </si>
  <si>
    <t>SUELDOS Y SALARIOS</t>
  </si>
  <si>
    <t>Sueldos de Personal</t>
  </si>
  <si>
    <t>Sueldos de Personal por Lotería</t>
  </si>
  <si>
    <t>Bonificaciones</t>
  </si>
  <si>
    <t>Bonificaciones por Servicios Prestados</t>
  </si>
  <si>
    <t>Auxilio de Transporte</t>
  </si>
  <si>
    <t>Auxilio de Transporte por Lotería</t>
  </si>
  <si>
    <t>CONTRIBUCIONES IMPUTADAS</t>
  </si>
  <si>
    <t>Indem. Vacaciones Lotería</t>
  </si>
  <si>
    <t>CONTRIBUCIONES EFECTIVAS</t>
  </si>
  <si>
    <t>Aportes a Caja de Compensación</t>
  </si>
  <si>
    <t>Aportes por Lotería</t>
  </si>
  <si>
    <t>Cotizaciones a seguridad social en salud</t>
  </si>
  <si>
    <t>Seguridad Social en Salud-Lotería</t>
  </si>
  <si>
    <t>Cotizaciones a riesgos profesionales</t>
  </si>
  <si>
    <t>Riesgos profesionales - Lotería</t>
  </si>
  <si>
    <t>Aportes a Fondos de Pensión</t>
  </si>
  <si>
    <t>Fondos de Pensión-Lotería</t>
  </si>
  <si>
    <t>APORTE SOBRE LA NOMINA</t>
  </si>
  <si>
    <t>Aporte Icbf</t>
  </si>
  <si>
    <t>Aporte al Icbf</t>
  </si>
  <si>
    <t>Aporte Sena</t>
  </si>
  <si>
    <t>PRESTACIONES SOCIALES</t>
  </si>
  <si>
    <t>Vacaciones - Loterias</t>
  </si>
  <si>
    <t>Cesantias - Loteria</t>
  </si>
  <si>
    <t>Intereses de Cesantias</t>
  </si>
  <si>
    <t>Intereses de Cesantias - Loteria</t>
  </si>
  <si>
    <t>Prima de Vacaciones - Loteria</t>
  </si>
  <si>
    <t>Prima de Navidad</t>
  </si>
  <si>
    <t>Prima de Navidad - Loteria</t>
  </si>
  <si>
    <t>Prima de Servicios</t>
  </si>
  <si>
    <t>Prima de Servicios - Loteria</t>
  </si>
  <si>
    <t>GASTOS DE PERSONAL DIVERSOS</t>
  </si>
  <si>
    <t>Capacitacion, Bienestar y Estimulos</t>
  </si>
  <si>
    <t>Capacitacion</t>
  </si>
  <si>
    <t>Esatimulo</t>
  </si>
  <si>
    <t>Bienestar Social - Loteria</t>
  </si>
  <si>
    <t>Dotacion y Suministro a Trabajadores</t>
  </si>
  <si>
    <t>GENERALES</t>
  </si>
  <si>
    <t>Gastos de Asociacion</t>
  </si>
  <si>
    <t>Cuota Administraccion Cedelco</t>
  </si>
  <si>
    <t>Materiales y Suministros</t>
  </si>
  <si>
    <t>Materiales y Suministros Lotería</t>
  </si>
  <si>
    <t>Mantenimiento</t>
  </si>
  <si>
    <t>Mantenimiento por Lotería</t>
  </si>
  <si>
    <t>Mantenimiento de Vehículos</t>
  </si>
  <si>
    <t>Servicios Públicos</t>
  </si>
  <si>
    <t>Servicios Públicos Lotería</t>
  </si>
  <si>
    <t>Viáticos y Gastos de Viaje Lotería</t>
  </si>
  <si>
    <t>Comunicaciones y Transporte</t>
  </si>
  <si>
    <t>Comunicación y Transporte Lotería</t>
  </si>
  <si>
    <t>Seguros Generales</t>
  </si>
  <si>
    <t>Seguros Lotería</t>
  </si>
  <si>
    <t>Contratos de Administración</t>
  </si>
  <si>
    <t>Gastos de Administración</t>
  </si>
  <si>
    <t>Combustibles y lubricantes</t>
  </si>
  <si>
    <t>Servicios de Aseo</t>
  </si>
  <si>
    <t>Servicios de Aseo-Loteria</t>
  </si>
  <si>
    <t>Contratos de Aprendizaje</t>
  </si>
  <si>
    <t>Honorarios - Loteria</t>
  </si>
  <si>
    <t>Servicio - Loteria</t>
  </si>
  <si>
    <t>Servicio - Apuesta</t>
  </si>
  <si>
    <t>Otros Gastos Generales</t>
  </si>
  <si>
    <t>Gastos Notariales</t>
  </si>
  <si>
    <t>IMPUESTOS, CONTRIBUCIONES Y TASAS</t>
  </si>
  <si>
    <t>Impuesto predial unificado</t>
  </si>
  <si>
    <t>Cuota de Fiscalización y Auditaje</t>
  </si>
  <si>
    <t>Impuesto sobre vehículos automotores</t>
  </si>
  <si>
    <t>Gravamen Movimiento Financiero</t>
  </si>
  <si>
    <t>Contribuciones</t>
  </si>
  <si>
    <t>PROVISION PARA DEUDORES</t>
  </si>
  <si>
    <t>Depreciación Edificaciones</t>
  </si>
  <si>
    <t>Depreciación de Maquinaria y Equipo</t>
  </si>
  <si>
    <t>Depreciación Muebles Enseres y Equipo of</t>
  </si>
  <si>
    <t>Depreciación Equipo de Comunic y Computa</t>
  </si>
  <si>
    <t>Depreciación Equipo Transporte Tracc y E</t>
  </si>
  <si>
    <t>Software</t>
  </si>
  <si>
    <t>Pago de Premios</t>
  </si>
  <si>
    <t>Bonificaciones Por Pago de Premios</t>
  </si>
  <si>
    <t>Impresión de Billetes</t>
  </si>
  <si>
    <t>Publicidad</t>
  </si>
  <si>
    <t>Publicidad - Loteria</t>
  </si>
  <si>
    <t>Promocion y Mercadeo</t>
  </si>
  <si>
    <t>Publicidad de Resultados</t>
  </si>
  <si>
    <t>Reserva Tecnica Para Pagos de Premios</t>
  </si>
  <si>
    <t>Rentas 12% del Monopolio de los Juegos de Suerte y Azar</t>
  </si>
  <si>
    <t>Otros Costos por Juego de Suerte y Azar</t>
  </si>
  <si>
    <t>OTROS GASTOS</t>
  </si>
  <si>
    <t>IMPUESTO A LAS GANACIAS CORRIENTES</t>
  </si>
  <si>
    <t>Impuestos Sobre la Renta y Complementarios</t>
  </si>
  <si>
    <t>OTROS GASTOS DIVERSOS</t>
  </si>
  <si>
    <t>UTILIDAD DEL EJERCICIO</t>
  </si>
  <si>
    <t>Certificado de Depositos Ahorro a Termino</t>
  </si>
  <si>
    <t>Avances Para Viaticos y Gastos de Viajes Empleados</t>
  </si>
  <si>
    <t>Avances Para Viaticos y Gastos de Viajes Contratistas</t>
  </si>
  <si>
    <t>Gravamenes a los Movmientos Financieros</t>
  </si>
  <si>
    <t>Reciclaje</t>
  </si>
  <si>
    <t>Juegos Promocionales</t>
  </si>
  <si>
    <t>Efectivo Depositos Instituciones Financieras Cta. Cte.</t>
  </si>
  <si>
    <t>Efectivo Depositos Instituciones Financieras Ahorro</t>
  </si>
  <si>
    <t>Efectivo Depositos Instituciones Financieras Fondos P.</t>
  </si>
  <si>
    <t>Efectivo Certificado Instituciones Financieras.</t>
  </si>
  <si>
    <t>Estado de Resultado Clasificado</t>
  </si>
  <si>
    <t>Saldo Inicial</t>
  </si>
  <si>
    <t>Saldo Final</t>
  </si>
  <si>
    <t>CAJA</t>
  </si>
  <si>
    <t>CUENTAS POR COBRAR DE DIFICIL COBRO</t>
  </si>
  <si>
    <t>DETERIORO ACUMULADO DE CUENTAS POR</t>
  </si>
  <si>
    <t>Terrenos</t>
  </si>
  <si>
    <t>Urbanos</t>
  </si>
  <si>
    <t>MUEBLES, ENSERES Y EQUIPO DE OFICINA</t>
  </si>
  <si>
    <t xml:space="preserve">Dep. Equipos de Comunicación y </t>
  </si>
  <si>
    <t>Avances y Anticipos Entregados</t>
  </si>
  <si>
    <t>Avances para Viáticos y Gastos de Viaje</t>
  </si>
  <si>
    <t xml:space="preserve">Anticipos o Saldos a favor por Impuestos y </t>
  </si>
  <si>
    <t>Saldos a favor de Impuesto al IVA</t>
  </si>
  <si>
    <t>Cooperativa</t>
  </si>
  <si>
    <t>Impuesto a la Ventas Retenido (Reteiva) por</t>
  </si>
  <si>
    <t>IMPUESTOS, CONTRIBUCIONES, TASAS POR</t>
  </si>
  <si>
    <t>Impuesto Sobre la Renta y Complementarios</t>
  </si>
  <si>
    <t>Impuesto Predial Unificado</t>
  </si>
  <si>
    <t xml:space="preserve">Premios Caducados Lotería 25% Control </t>
  </si>
  <si>
    <t xml:space="preserve">Premios Caducados Aptas 25% Control </t>
  </si>
  <si>
    <t xml:space="preserve">Renta del Monopolio de los Juegos de </t>
  </si>
  <si>
    <t>Nómina por Pagar</t>
  </si>
  <si>
    <t>Arrendamientos</t>
  </si>
  <si>
    <t>RESULTADOS DE EJERCICIOS ANTERIORES</t>
  </si>
  <si>
    <t>RESULTADO DEL EJERCICIO ANTERIOR</t>
  </si>
  <si>
    <t xml:space="preserve">Utilidad del Ejercicio </t>
  </si>
  <si>
    <t>Loterías Ordinarias</t>
  </si>
  <si>
    <t xml:space="preserve">Intereses sobre Depósitos en Instituciones </t>
  </si>
  <si>
    <t>Intereses de fondos de uso restringido</t>
  </si>
  <si>
    <t>Capacitación</t>
  </si>
  <si>
    <t>Bienestar y Estímulos</t>
  </si>
  <si>
    <t>Dotación y Suministro a Trabajadores</t>
  </si>
  <si>
    <t>Servicios Publicos</t>
  </si>
  <si>
    <t xml:space="preserve">PROVISIONES, AGOTAMIENTO Y </t>
  </si>
  <si>
    <t>DETRERIORO DE CUENTAS POR COBRAR</t>
  </si>
  <si>
    <t>Prestacion de Servicios</t>
  </si>
  <si>
    <t xml:space="preserve">DEPRECIACION DE PROPIEDADES, PLANTA </t>
  </si>
  <si>
    <t>Edificaciones</t>
  </si>
  <si>
    <t>Maquinaria y Equipo</t>
  </si>
  <si>
    <t>Muebles, Enseres y Equipo de Oficina</t>
  </si>
  <si>
    <t>Equipos de Comunicación y Computación</t>
  </si>
  <si>
    <t xml:space="preserve">Equipos de Transporte, Tracción y </t>
  </si>
  <si>
    <t>AMORTIZACION DE ACTIVOS INTANGIBLES</t>
  </si>
  <si>
    <t>Softwares</t>
  </si>
  <si>
    <t xml:space="preserve">DE ACTIVIDADES DE JUEGOS DE SUERTE Y </t>
  </si>
  <si>
    <t>Bonificación por Pago de Premios</t>
  </si>
  <si>
    <t xml:space="preserve">Renta del Monopolio de los juegos de </t>
  </si>
  <si>
    <t>Otros Costos por Juegos de Suerte y Azar</t>
  </si>
  <si>
    <t>IMPUESTO A LAS GANANCIAS CORRIENTES</t>
  </si>
  <si>
    <t xml:space="preserve">Impuesto sobre la Renta y </t>
  </si>
  <si>
    <t>CIERRE DE INGRESOS, GASTOS Y COSTOS</t>
  </si>
  <si>
    <t>Cierre de Ingresos, Gastos y Costos</t>
  </si>
  <si>
    <t>CUENTAS DE ORDEN DEUDORAS</t>
  </si>
  <si>
    <t>ACTIVOS CONTINGENTES</t>
  </si>
  <si>
    <t>DEUDORAS FISCALES</t>
  </si>
  <si>
    <t>AJUSTE FISCAL</t>
  </si>
  <si>
    <t>Propiedades, Planta y Equipo</t>
  </si>
  <si>
    <t>Depreciación Acumulada</t>
  </si>
  <si>
    <t>DEUDORES POR EL CONTRA</t>
  </si>
  <si>
    <t xml:space="preserve">DERECHOS CONTINGENTES POR EL </t>
  </si>
  <si>
    <t>Litigios y Mecanismos Alternativos Solución</t>
  </si>
  <si>
    <t>DEUDORAS FISCALES POR EL CONTRA</t>
  </si>
  <si>
    <t>Deudas Fiscales por Contra</t>
  </si>
  <si>
    <t>Movimientos Debito</t>
  </si>
  <si>
    <t>Movimiento Credito</t>
  </si>
  <si>
    <t>Certificaciones de Deposito Ahorro a Termino</t>
  </si>
  <si>
    <t>Autorretencion</t>
  </si>
  <si>
    <t>Juegos Promocuionales</t>
  </si>
  <si>
    <t>Aporte a Seguridad Social Salud y Empleador</t>
  </si>
  <si>
    <t>DEPREC. PROPIEDADES, PLANTA Y EQUIPO</t>
  </si>
  <si>
    <t>DE ACT. Y/O SERVICIOS ESPECIALIZADO</t>
  </si>
  <si>
    <t>PROVISIONES, DEPREC.Y AMORTIZACION</t>
  </si>
  <si>
    <t>Periodo del 31 de Enero del 2024 - 31 de Enero del 2023</t>
  </si>
  <si>
    <t>Ejecutado 2024</t>
  </si>
  <si>
    <t>Aporte A Seguridad Social Salu Empleador</t>
  </si>
  <si>
    <t>GUSTAVO ANDRES GONZALEZ VIAFARA</t>
  </si>
  <si>
    <t>Incentivo Premio Inmediato</t>
  </si>
  <si>
    <t>Codigo Cta.</t>
  </si>
  <si>
    <t>Intereses Depositos Instituciones Financieras</t>
  </si>
  <si>
    <t>Otros Gastos</t>
  </si>
  <si>
    <t>Impuestos sobre la Renta y Complementarios</t>
  </si>
  <si>
    <t>ACTIVOS NO CORRIENTES</t>
  </si>
  <si>
    <t>Balance General Clasificado</t>
  </si>
  <si>
    <t>Con Corte Enero 31 del 2024</t>
  </si>
  <si>
    <t>Con Corte Enero 31 2024</t>
  </si>
  <si>
    <t xml:space="preserve">Jefe Financiera y Administrativa </t>
  </si>
  <si>
    <t>T.P 44354-T</t>
  </si>
  <si>
    <t>GUSTAVO ANDRES GONZALES VIAFARA</t>
  </si>
  <si>
    <t xml:space="preserve">BALANCE DE PRUEBA </t>
  </si>
  <si>
    <t>Periodo del 01 de Enero del 2024 - 31 de Enero del 2024</t>
  </si>
  <si>
    <t>MARIA CRISTINA REVELO AVILA</t>
  </si>
  <si>
    <t>Prmia de Vacaciones</t>
  </si>
  <si>
    <t>Aportes a Seguridad Social en Salud - Empleador</t>
  </si>
  <si>
    <t>Aporte de Nomina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</si>
</sst>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00_ ;\-#,##0.00000\ 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b/>
      <i/>
      <sz val="14"/>
      <color theme="4" tint="-0.249977111117893"/>
      <name val="Arial"/>
      <family val="2"/>
    </font>
    <font>
      <b/>
      <i/>
      <sz val="12"/>
      <name val="Arial"/>
      <family val="2"/>
    </font>
    <font>
      <i/>
      <sz val="10"/>
      <color theme="1"/>
      <name val="Arial"/>
      <family val="2"/>
    </font>
    <font>
      <b/>
      <i/>
      <sz val="8"/>
      <color rgb="FF000000"/>
      <name val="Arial"/>
      <family val="2"/>
    </font>
    <font>
      <b/>
      <i/>
      <sz val="10"/>
      <color rgb="FF000000"/>
      <name val="Arial"/>
      <family val="2"/>
    </font>
    <font>
      <i/>
      <sz val="10"/>
      <color rgb="FF000000"/>
      <name val="Arial"/>
      <family val="2"/>
    </font>
    <font>
      <i/>
      <sz val="10"/>
      <name val="Arial"/>
      <family val="2"/>
    </font>
    <font>
      <b/>
      <i/>
      <sz val="10"/>
      <color theme="1"/>
      <name val="Arial"/>
      <family val="2"/>
    </font>
    <font>
      <b/>
      <i/>
      <sz val="12"/>
      <color rgb="FFFF0000"/>
      <name val="Arial"/>
      <family val="2"/>
    </font>
    <font>
      <i/>
      <sz val="11"/>
      <color rgb="FFFF0000"/>
      <name val="Arial"/>
      <family val="2"/>
    </font>
    <font>
      <b/>
      <i/>
      <sz val="9"/>
      <color theme="5" tint="-0.249977111117893"/>
      <name val="Arial"/>
      <family val="2"/>
    </font>
    <font>
      <i/>
      <sz val="11"/>
      <color theme="5" tint="-0.249977111117893"/>
      <name val="Arial"/>
      <family val="2"/>
    </font>
    <font>
      <b/>
      <i/>
      <sz val="11"/>
      <color rgb="FF00CC00"/>
      <name val="Arial"/>
      <family val="2"/>
    </font>
    <font>
      <b/>
      <i/>
      <sz val="8"/>
      <color theme="4" tint="-0.499984740745262"/>
      <name val="Arial"/>
      <family val="2"/>
    </font>
    <font>
      <b/>
      <i/>
      <sz val="10"/>
      <color rgb="FF00CC00"/>
      <name val="Arial"/>
      <family val="2"/>
    </font>
    <font>
      <b/>
      <i/>
      <sz val="14"/>
      <color theme="5" tint="-0.249977111117893"/>
      <name val="Arial"/>
      <family val="2"/>
    </font>
    <font>
      <b/>
      <i/>
      <sz val="11"/>
      <color rgb="FF000000"/>
      <name val="Arial"/>
      <family val="2"/>
    </font>
    <font>
      <b/>
      <i/>
      <sz val="10"/>
      <color rgb="FFFF000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12"/>
      <color theme="5" tint="-0.249977111117893"/>
      <name val="Arial"/>
      <family val="2"/>
    </font>
    <font>
      <b/>
      <i/>
      <sz val="9"/>
      <color rgb="FF00CC00"/>
      <name val="Arial"/>
      <family val="2"/>
    </font>
    <font>
      <i/>
      <sz val="9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i/>
      <sz val="8"/>
      <name val="Arial"/>
      <family val="2"/>
    </font>
    <font>
      <b/>
      <i/>
      <sz val="11"/>
      <color rgb="FFFF0000"/>
      <name val="Arial"/>
      <family val="2"/>
    </font>
    <font>
      <i/>
      <sz val="11"/>
      <name val="Calibri"/>
      <family val="2"/>
      <scheme val="minor"/>
    </font>
    <font>
      <i/>
      <sz val="12"/>
      <color theme="5" tint="-0.249977111117893"/>
      <name val="Calibri"/>
      <family val="2"/>
      <scheme val="minor"/>
    </font>
    <font>
      <i/>
      <sz val="10"/>
      <color theme="5" tint="-0.249977111117893"/>
      <name val="Calibri"/>
      <family val="2"/>
      <scheme val="minor"/>
    </font>
    <font>
      <b/>
      <i/>
      <sz val="10"/>
      <name val="MS Sans Serif"/>
    </font>
    <font>
      <i/>
      <sz val="12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2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i/>
      <sz val="12"/>
      <name val="Arial"/>
      <family val="2"/>
    </font>
    <font>
      <i/>
      <sz val="12"/>
      <color theme="5" tint="-0.249977111117893"/>
      <name val="Arial"/>
      <family val="2"/>
    </font>
    <font>
      <b/>
      <i/>
      <sz val="10"/>
      <color rgb="FFFF0000"/>
      <name val="Times New Roman"/>
      <family val="1"/>
    </font>
    <font>
      <b/>
      <i/>
      <sz val="10"/>
      <color rgb="FFFF0000"/>
      <name val="Calibri"/>
      <family val="2"/>
      <scheme val="minor"/>
    </font>
    <font>
      <b/>
      <i/>
      <sz val="14"/>
      <color rgb="FFFF0000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i/>
      <sz val="8"/>
      <color theme="5" tint="-0.249977111117893"/>
      <name val="Arial"/>
      <family val="2"/>
    </font>
    <font>
      <b/>
      <i/>
      <sz val="11"/>
      <color theme="5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rgb="FFC00000"/>
      </top>
      <bottom/>
      <diagonal/>
    </border>
    <border>
      <left/>
      <right/>
      <top/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C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3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8" fillId="0" borderId="0" xfId="0" applyFont="1"/>
    <xf numFmtId="43" fontId="3" fillId="0" borderId="0" xfId="1" applyFont="1"/>
    <xf numFmtId="43" fontId="8" fillId="0" borderId="0" xfId="1" applyFont="1"/>
    <xf numFmtId="43" fontId="4" fillId="0" borderId="1" xfId="1" applyFont="1" applyBorder="1"/>
    <xf numFmtId="0" fontId="11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4" fontId="11" fillId="0" borderId="0" xfId="0" applyNumberFormat="1" applyFont="1" applyAlignment="1">
      <alignment vertical="center"/>
    </xf>
    <xf numFmtId="43" fontId="4" fillId="0" borderId="0" xfId="1" applyFont="1"/>
    <xf numFmtId="0" fontId="8" fillId="0" borderId="0" xfId="0" applyFont="1" applyAlignment="1">
      <alignment horizontal="center"/>
    </xf>
    <xf numFmtId="0" fontId="11" fillId="0" borderId="0" xfId="0" applyFont="1"/>
    <xf numFmtId="43" fontId="4" fillId="0" borderId="2" xfId="1" applyFont="1" applyBorder="1"/>
    <xf numFmtId="0" fontId="12" fillId="0" borderId="0" xfId="0" applyFont="1" applyAlignment="1">
      <alignment vertical="center"/>
    </xf>
    <xf numFmtId="43" fontId="4" fillId="0" borderId="0" xfId="1" applyFont="1" applyBorder="1"/>
    <xf numFmtId="43" fontId="3" fillId="0" borderId="0" xfId="1" applyFont="1" applyFill="1"/>
    <xf numFmtId="43" fontId="4" fillId="0" borderId="0" xfId="1" applyFont="1" applyFill="1" applyBorder="1"/>
    <xf numFmtId="43" fontId="8" fillId="0" borderId="0" xfId="1" applyFont="1" applyFill="1"/>
    <xf numFmtId="4" fontId="10" fillId="0" borderId="0" xfId="0" applyNumberFormat="1" applyFont="1" applyAlignment="1">
      <alignment vertical="center"/>
    </xf>
    <xf numFmtId="43" fontId="4" fillId="2" borderId="2" xfId="1" applyFont="1" applyFill="1" applyBorder="1"/>
    <xf numFmtId="0" fontId="5" fillId="4" borderId="0" xfId="0" applyFont="1" applyFill="1"/>
    <xf numFmtId="43" fontId="5" fillId="4" borderId="2" xfId="1" applyFont="1" applyFill="1" applyBorder="1"/>
    <xf numFmtId="9" fontId="14" fillId="4" borderId="0" xfId="0" applyNumberFormat="1" applyFont="1" applyFill="1" applyAlignment="1">
      <alignment horizontal="center"/>
    </xf>
    <xf numFmtId="0" fontId="15" fillId="0" borderId="0" xfId="0" applyFont="1" applyAlignment="1">
      <alignment horizontal="center"/>
    </xf>
    <xf numFmtId="10" fontId="16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10" fontId="19" fillId="0" borderId="0" xfId="2" applyNumberFormat="1" applyFont="1" applyAlignment="1">
      <alignment horizontal="center"/>
    </xf>
    <xf numFmtId="0" fontId="3" fillId="6" borderId="0" xfId="0" applyFont="1" applyFill="1"/>
    <xf numFmtId="0" fontId="4" fillId="6" borderId="0" xfId="0" applyFont="1" applyFill="1"/>
    <xf numFmtId="0" fontId="3" fillId="6" borderId="0" xfId="0" applyFont="1" applyFill="1" applyAlignment="1">
      <alignment horizontal="center"/>
    </xf>
    <xf numFmtId="43" fontId="4" fillId="6" borderId="2" xfId="1" applyFont="1" applyFill="1" applyBorder="1"/>
    <xf numFmtId="43" fontId="4" fillId="6" borderId="0" xfId="1" applyFont="1" applyFill="1" applyBorder="1"/>
    <xf numFmtId="10" fontId="20" fillId="6" borderId="0" xfId="2" applyNumberFormat="1" applyFont="1" applyFill="1" applyAlignment="1">
      <alignment horizontal="center"/>
    </xf>
    <xf numFmtId="10" fontId="19" fillId="0" borderId="0" xfId="2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6" borderId="0" xfId="0" applyFont="1" applyFill="1" applyAlignment="1">
      <alignment horizontal="center"/>
    </xf>
    <xf numFmtId="43" fontId="4" fillId="6" borderId="0" xfId="1" applyFont="1" applyFill="1"/>
    <xf numFmtId="43" fontId="13" fillId="6" borderId="0" xfId="1" applyFont="1" applyFill="1"/>
    <xf numFmtId="10" fontId="19" fillId="6" borderId="0" xfId="2" applyNumberFormat="1" applyFont="1" applyFill="1" applyAlignment="1">
      <alignment horizontal="center"/>
    </xf>
    <xf numFmtId="43" fontId="3" fillId="6" borderId="0" xfId="1" applyFont="1" applyFill="1"/>
    <xf numFmtId="43" fontId="8" fillId="6" borderId="0" xfId="1" applyFont="1" applyFill="1"/>
    <xf numFmtId="43" fontId="13" fillId="6" borderId="2" xfId="1" applyFont="1" applyFill="1" applyBorder="1"/>
    <xf numFmtId="0" fontId="22" fillId="6" borderId="0" xfId="0" applyFont="1" applyFill="1" applyAlignment="1">
      <alignment vertical="center"/>
    </xf>
    <xf numFmtId="10" fontId="4" fillId="6" borderId="0" xfId="2" applyNumberFormat="1" applyFont="1" applyFill="1" applyAlignment="1">
      <alignment horizontal="center"/>
    </xf>
    <xf numFmtId="43" fontId="23" fillId="0" borderId="0" xfId="1" applyFont="1"/>
    <xf numFmtId="10" fontId="24" fillId="0" borderId="0" xfId="2" applyNumberFormat="1" applyFont="1" applyAlignment="1">
      <alignment horizontal="center"/>
    </xf>
    <xf numFmtId="10" fontId="24" fillId="0" borderId="0" xfId="2" applyNumberFormat="1" applyFont="1" applyFill="1" applyAlignment="1">
      <alignment horizontal="center"/>
    </xf>
    <xf numFmtId="4" fontId="22" fillId="6" borderId="0" xfId="0" applyNumberFormat="1" applyFont="1" applyFill="1" applyAlignment="1">
      <alignment vertical="center"/>
    </xf>
    <xf numFmtId="0" fontId="14" fillId="3" borderId="0" xfId="0" applyFont="1" applyFill="1"/>
    <xf numFmtId="43" fontId="14" fillId="3" borderId="2" xfId="1" applyFont="1" applyFill="1" applyBorder="1"/>
    <xf numFmtId="0" fontId="25" fillId="5" borderId="0" xfId="0" applyFont="1" applyFill="1" applyAlignment="1">
      <alignment horizontal="center"/>
    </xf>
    <xf numFmtId="0" fontId="25" fillId="5" borderId="0" xfId="0" applyFont="1" applyFill="1" applyAlignment="1">
      <alignment horizontal="center" wrapText="1"/>
    </xf>
    <xf numFmtId="0" fontId="4" fillId="2" borderId="0" xfId="0" applyFont="1" applyFill="1"/>
    <xf numFmtId="10" fontId="18" fillId="6" borderId="0" xfId="2" applyNumberFormat="1" applyFont="1" applyFill="1" applyAlignment="1">
      <alignment horizontal="center"/>
    </xf>
    <xf numFmtId="10" fontId="14" fillId="3" borderId="0" xfId="2" applyNumberFormat="1" applyFont="1" applyFill="1"/>
    <xf numFmtId="10" fontId="26" fillId="6" borderId="0" xfId="2" applyNumberFormat="1" applyFont="1" applyFill="1" applyAlignment="1">
      <alignment horizontal="center"/>
    </xf>
    <xf numFmtId="0" fontId="12" fillId="0" borderId="3" xfId="0" applyFont="1" applyBorder="1"/>
    <xf numFmtId="0" fontId="12" fillId="0" borderId="0" xfId="0" applyFont="1"/>
    <xf numFmtId="0" fontId="14" fillId="5" borderId="0" xfId="0" applyFont="1" applyFill="1" applyAlignment="1">
      <alignment horizontal="left"/>
    </xf>
    <xf numFmtId="0" fontId="14" fillId="5" borderId="0" xfId="0" applyFont="1" applyFill="1"/>
    <xf numFmtId="43" fontId="14" fillId="5" borderId="2" xfId="1" applyFont="1" applyFill="1" applyBorder="1"/>
    <xf numFmtId="9" fontId="23" fillId="5" borderId="0" xfId="2" applyFont="1" applyFill="1" applyAlignment="1">
      <alignment horizontal="center"/>
    </xf>
    <xf numFmtId="10" fontId="14" fillId="3" borderId="0" xfId="2" applyNumberFormat="1" applyFont="1" applyFill="1" applyAlignment="1">
      <alignment horizontal="center"/>
    </xf>
    <xf numFmtId="0" fontId="12" fillId="0" borderId="9" xfId="0" applyFont="1" applyBorder="1"/>
    <xf numFmtId="0" fontId="27" fillId="0" borderId="0" xfId="0" applyFont="1"/>
    <xf numFmtId="0" fontId="27" fillId="0" borderId="9" xfId="0" applyFont="1" applyBorder="1"/>
    <xf numFmtId="43" fontId="27" fillId="0" borderId="0" xfId="1" applyFont="1" applyBorder="1"/>
    <xf numFmtId="0" fontId="28" fillId="0" borderId="0" xfId="0" applyFont="1"/>
    <xf numFmtId="4" fontId="27" fillId="0" borderId="9" xfId="0" applyNumberFormat="1" applyFont="1" applyBorder="1"/>
    <xf numFmtId="0" fontId="30" fillId="0" borderId="0" xfId="0" applyFont="1"/>
    <xf numFmtId="43" fontId="31" fillId="0" borderId="0" xfId="1" applyFont="1"/>
    <xf numFmtId="43" fontId="3" fillId="0" borderId="0" xfId="0" applyNumberFormat="1" applyFont="1"/>
    <xf numFmtId="0" fontId="25" fillId="5" borderId="6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32" fillId="0" borderId="0" xfId="0" applyFont="1"/>
    <xf numFmtId="4" fontId="25" fillId="3" borderId="12" xfId="0" applyNumberFormat="1" applyFont="1" applyFill="1" applyBorder="1" applyAlignment="1">
      <alignment vertical="center"/>
    </xf>
    <xf numFmtId="0" fontId="34" fillId="3" borderId="9" xfId="0" applyFont="1" applyFill="1" applyBorder="1"/>
    <xf numFmtId="4" fontId="25" fillId="3" borderId="9" xfId="0" applyNumberFormat="1" applyFont="1" applyFill="1" applyBorder="1" applyAlignment="1">
      <alignment vertical="center"/>
    </xf>
    <xf numFmtId="0" fontId="33" fillId="3" borderId="9" xfId="0" applyFont="1" applyFill="1" applyBorder="1"/>
    <xf numFmtId="0" fontId="25" fillId="5" borderId="0" xfId="0" applyFont="1" applyFill="1" applyAlignment="1">
      <alignment vertical="center"/>
    </xf>
    <xf numFmtId="0" fontId="28" fillId="0" borderId="9" xfId="0" applyFont="1" applyBorder="1" applyAlignment="1">
      <alignment horizontal="center" vertical="center"/>
    </xf>
    <xf numFmtId="0" fontId="36" fillId="0" borderId="9" xfId="0" applyFont="1" applyBorder="1"/>
    <xf numFmtId="0" fontId="28" fillId="0" borderId="8" xfId="0" applyFont="1" applyBorder="1" applyAlignment="1">
      <alignment vertical="center"/>
    </xf>
    <xf numFmtId="0" fontId="37" fillId="0" borderId="9" xfId="0" applyFont="1" applyBorder="1"/>
    <xf numFmtId="4" fontId="12" fillId="0" borderId="0" xfId="0" applyNumberFormat="1" applyFont="1" applyAlignment="1">
      <alignment vertical="center"/>
    </xf>
    <xf numFmtId="0" fontId="37" fillId="0" borderId="0" xfId="0" applyFont="1"/>
    <xf numFmtId="4" fontId="28" fillId="0" borderId="10" xfId="0" applyNumberFormat="1" applyFont="1" applyBorder="1" applyAlignment="1">
      <alignment vertical="center"/>
    </xf>
    <xf numFmtId="4" fontId="12" fillId="0" borderId="11" xfId="0" applyNumberFormat="1" applyFont="1" applyBorder="1" applyAlignment="1">
      <alignment vertical="center"/>
    </xf>
    <xf numFmtId="0" fontId="39" fillId="0" borderId="0" xfId="0" applyFont="1" applyAlignment="1">
      <alignment vertical="center"/>
    </xf>
    <xf numFmtId="0" fontId="32" fillId="0" borderId="9" xfId="0" applyFont="1" applyBorder="1"/>
    <xf numFmtId="4" fontId="37" fillId="0" borderId="9" xfId="0" applyNumberFormat="1" applyFont="1" applyBorder="1"/>
    <xf numFmtId="4" fontId="28" fillId="0" borderId="9" xfId="0" applyNumberFormat="1" applyFont="1" applyBorder="1" applyAlignment="1">
      <alignment vertical="center"/>
    </xf>
    <xf numFmtId="0" fontId="40" fillId="0" borderId="0" xfId="0" applyFont="1" applyAlignment="1">
      <alignment vertical="center"/>
    </xf>
    <xf numFmtId="4" fontId="27" fillId="0" borderId="11" xfId="0" applyNumberFormat="1" applyFont="1" applyBorder="1" applyAlignment="1">
      <alignment vertical="center"/>
    </xf>
    <xf numFmtId="0" fontId="41" fillId="0" borderId="9" xfId="0" applyFont="1" applyBorder="1"/>
    <xf numFmtId="4" fontId="27" fillId="0" borderId="0" xfId="0" applyNumberFormat="1" applyFont="1" applyAlignment="1">
      <alignment vertical="center"/>
    </xf>
    <xf numFmtId="0" fontId="28" fillId="0" borderId="9" xfId="0" applyFont="1" applyBorder="1"/>
    <xf numFmtId="0" fontId="7" fillId="0" borderId="9" xfId="0" applyFont="1" applyBorder="1"/>
    <xf numFmtId="0" fontId="28" fillId="0" borderId="0" xfId="0" applyFont="1" applyAlignment="1">
      <alignment horizontal="center"/>
    </xf>
    <xf numFmtId="0" fontId="25" fillId="5" borderId="6" xfId="0" applyFont="1" applyFill="1" applyBorder="1" applyAlignment="1">
      <alignment horizontal="center"/>
    </xf>
    <xf numFmtId="0" fontId="25" fillId="5" borderId="7" xfId="0" applyFont="1" applyFill="1" applyBorder="1" applyAlignment="1">
      <alignment horizontal="center"/>
    </xf>
    <xf numFmtId="4" fontId="25" fillId="5" borderId="9" xfId="0" applyNumberFormat="1" applyFont="1" applyFill="1" applyBorder="1"/>
    <xf numFmtId="0" fontId="21" fillId="0" borderId="0" xfId="0" applyFont="1" applyAlignment="1">
      <alignment horizontal="center" vertical="center"/>
    </xf>
    <xf numFmtId="4" fontId="23" fillId="0" borderId="11" xfId="0" applyNumberFormat="1" applyFont="1" applyBorder="1" applyAlignment="1">
      <alignment vertical="center"/>
    </xf>
    <xf numFmtId="0" fontId="44" fillId="0" borderId="9" xfId="0" applyFont="1" applyBorder="1"/>
    <xf numFmtId="0" fontId="19" fillId="0" borderId="0" xfId="2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6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3" fillId="3" borderId="0" xfId="0" applyFont="1" applyFill="1" applyAlignment="1">
      <alignment horizontal="center"/>
    </xf>
    <xf numFmtId="43" fontId="4" fillId="3" borderId="2" xfId="1" applyFont="1" applyFill="1" applyBorder="1"/>
    <xf numFmtId="43" fontId="4" fillId="3" borderId="0" xfId="1" applyFont="1" applyFill="1" applyBorder="1"/>
    <xf numFmtId="10" fontId="18" fillId="3" borderId="0" xfId="2" applyNumberFormat="1" applyFont="1" applyFill="1" applyAlignment="1">
      <alignment horizontal="center"/>
    </xf>
    <xf numFmtId="0" fontId="3" fillId="3" borderId="0" xfId="0" applyFont="1" applyFill="1"/>
    <xf numFmtId="10" fontId="16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left"/>
    </xf>
    <xf numFmtId="0" fontId="5" fillId="3" borderId="2" xfId="0" applyFont="1" applyFill="1" applyBorder="1"/>
    <xf numFmtId="0" fontId="5" fillId="3" borderId="0" xfId="0" applyFont="1" applyFill="1"/>
    <xf numFmtId="43" fontId="5" fillId="3" borderId="2" xfId="1" applyFont="1" applyFill="1" applyBorder="1"/>
    <xf numFmtId="43" fontId="5" fillId="3" borderId="0" xfId="1" applyFont="1" applyFill="1" applyBorder="1"/>
    <xf numFmtId="9" fontId="14" fillId="3" borderId="0" xfId="0" applyNumberFormat="1" applyFont="1" applyFill="1" applyAlignment="1">
      <alignment horizontal="center"/>
    </xf>
    <xf numFmtId="43" fontId="5" fillId="3" borderId="0" xfId="0" applyNumberFormat="1" applyFont="1" applyFill="1"/>
    <xf numFmtId="10" fontId="5" fillId="3" borderId="0" xfId="2" applyNumberFormat="1" applyFont="1" applyFill="1"/>
    <xf numFmtId="10" fontId="16" fillId="6" borderId="0" xfId="0" applyNumberFormat="1" applyFont="1" applyFill="1" applyAlignment="1">
      <alignment horizontal="center"/>
    </xf>
    <xf numFmtId="10" fontId="16" fillId="6" borderId="0" xfId="2" applyNumberFormat="1" applyFont="1" applyFill="1" applyAlignment="1">
      <alignment horizontal="center"/>
    </xf>
    <xf numFmtId="10" fontId="20" fillId="3" borderId="0" xfId="2" applyNumberFormat="1" applyFont="1" applyFill="1" applyAlignment="1">
      <alignment horizontal="center"/>
    </xf>
    <xf numFmtId="10" fontId="14" fillId="3" borderId="0" xfId="0" applyNumberFormat="1" applyFont="1" applyFill="1" applyAlignment="1">
      <alignment horizontal="center"/>
    </xf>
    <xf numFmtId="43" fontId="5" fillId="3" borderId="0" xfId="1" applyFont="1" applyFill="1"/>
    <xf numFmtId="43" fontId="4" fillId="3" borderId="0" xfId="1" applyFont="1" applyFill="1"/>
    <xf numFmtId="43" fontId="4" fillId="0" borderId="2" xfId="1" applyFont="1" applyFill="1" applyBorder="1"/>
    <xf numFmtId="0" fontId="13" fillId="0" borderId="0" xfId="0" applyFont="1"/>
    <xf numFmtId="0" fontId="21" fillId="0" borderId="0" xfId="0" applyFont="1" applyAlignment="1">
      <alignment horizontal="left" vertical="center"/>
    </xf>
    <xf numFmtId="0" fontId="32" fillId="0" borderId="8" xfId="0" applyFont="1" applyBorder="1" applyAlignment="1">
      <alignment horizontal="left"/>
    </xf>
    <xf numFmtId="0" fontId="25" fillId="3" borderId="8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28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37" fillId="0" borderId="8" xfId="0" applyFont="1" applyBorder="1" applyAlignment="1">
      <alignment horizontal="left"/>
    </xf>
    <xf numFmtId="0" fontId="23" fillId="0" borderId="8" xfId="0" applyFont="1" applyBorder="1" applyAlignment="1">
      <alignment horizontal="left" vertical="center"/>
    </xf>
    <xf numFmtId="0" fontId="37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5" fillId="5" borderId="5" xfId="0" applyFont="1" applyFill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25" fillId="5" borderId="8" xfId="0" applyFont="1" applyFill="1" applyBorder="1" applyAlignment="1">
      <alignment horizontal="left"/>
    </xf>
    <xf numFmtId="0" fontId="7" fillId="0" borderId="8" xfId="0" applyFont="1" applyBorder="1" applyAlignment="1">
      <alignment horizontal="left"/>
    </xf>
    <xf numFmtId="0" fontId="28" fillId="0" borderId="8" xfId="0" applyFont="1" applyBorder="1" applyAlignment="1">
      <alignment horizontal="left"/>
    </xf>
    <xf numFmtId="0" fontId="27" fillId="0" borderId="8" xfId="0" applyFont="1" applyBorder="1" applyAlignment="1">
      <alignment horizontal="left"/>
    </xf>
    <xf numFmtId="0" fontId="29" fillId="0" borderId="8" xfId="0" applyFont="1" applyBorder="1" applyAlignment="1">
      <alignment horizontal="left"/>
    </xf>
    <xf numFmtId="0" fontId="30" fillId="0" borderId="8" xfId="0" applyFont="1" applyBorder="1" applyAlignment="1">
      <alignment horizontal="left"/>
    </xf>
    <xf numFmtId="0" fontId="30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4" fontId="45" fillId="5" borderId="9" xfId="0" applyNumberFormat="1" applyFont="1" applyFill="1" applyBorder="1"/>
    <xf numFmtId="43" fontId="4" fillId="6" borderId="1" xfId="1" applyFont="1" applyFill="1" applyBorder="1"/>
    <xf numFmtId="43" fontId="13" fillId="3" borderId="0" xfId="1" applyFont="1" applyFill="1"/>
    <xf numFmtId="0" fontId="11" fillId="6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2" fillId="0" borderId="13" xfId="0" applyFont="1" applyBorder="1" applyAlignment="1">
      <alignment horizontal="left"/>
    </xf>
    <xf numFmtId="0" fontId="12" fillId="0" borderId="4" xfId="0" applyFont="1" applyBorder="1"/>
    <xf numFmtId="0" fontId="40" fillId="0" borderId="3" xfId="0" applyFont="1" applyBorder="1" applyAlignment="1">
      <alignment vertical="center"/>
    </xf>
    <xf numFmtId="0" fontId="37" fillId="0" borderId="3" xfId="0" applyFont="1" applyBorder="1"/>
    <xf numFmtId="0" fontId="37" fillId="0" borderId="15" xfId="0" applyFont="1" applyBorder="1"/>
    <xf numFmtId="0" fontId="37" fillId="0" borderId="13" xfId="0" applyFont="1" applyBorder="1" applyAlignment="1">
      <alignment horizontal="left"/>
    </xf>
    <xf numFmtId="0" fontId="28" fillId="0" borderId="4" xfId="0" applyFont="1" applyBorder="1" applyAlignment="1">
      <alignment vertical="center"/>
    </xf>
    <xf numFmtId="0" fontId="8" fillId="0" borderId="3" xfId="0" applyFont="1" applyBorder="1"/>
    <xf numFmtId="43" fontId="13" fillId="0" borderId="0" xfId="1" applyFont="1" applyBorder="1"/>
    <xf numFmtId="43" fontId="13" fillId="0" borderId="0" xfId="1" applyFont="1" applyAlignment="1">
      <alignment horizontal="center"/>
    </xf>
    <xf numFmtId="43" fontId="8" fillId="0" borderId="0" xfId="1" applyFont="1" applyBorder="1" applyAlignment="1"/>
    <xf numFmtId="43" fontId="13" fillId="0" borderId="0" xfId="1" applyFont="1" applyBorder="1" applyAlignment="1"/>
    <xf numFmtId="43" fontId="13" fillId="0" borderId="0" xfId="1" applyFont="1" applyAlignment="1"/>
    <xf numFmtId="43" fontId="8" fillId="0" borderId="3" xfId="1" applyFont="1" applyBorder="1" applyAlignment="1">
      <alignment horizontal="center"/>
    </xf>
    <xf numFmtId="43" fontId="8" fillId="0" borderId="0" xfId="1" applyFont="1" applyBorder="1"/>
    <xf numFmtId="0" fontId="8" fillId="0" borderId="3" xfId="0" applyFont="1" applyBorder="1" applyAlignment="1">
      <alignment horizontal="center"/>
    </xf>
    <xf numFmtId="43" fontId="8" fillId="0" borderId="0" xfId="0" applyNumberFormat="1" applyFont="1"/>
    <xf numFmtId="0" fontId="8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6" borderId="0" xfId="0" applyFont="1" applyFill="1" applyAlignment="1">
      <alignment horizontal="left"/>
    </xf>
    <xf numFmtId="0" fontId="11" fillId="3" borderId="0" xfId="0" applyFont="1" applyFill="1" applyAlignment="1">
      <alignment vertical="center"/>
    </xf>
    <xf numFmtId="0" fontId="13" fillId="6" borderId="0" xfId="0" applyFont="1" applyFill="1" applyAlignment="1">
      <alignment horizontal="center"/>
    </xf>
    <xf numFmtId="0" fontId="13" fillId="6" borderId="0" xfId="0" applyFont="1" applyFill="1"/>
    <xf numFmtId="4" fontId="10" fillId="6" borderId="0" xfId="0" applyNumberFormat="1" applyFont="1" applyFill="1" applyAlignment="1">
      <alignment vertical="center"/>
    </xf>
    <xf numFmtId="0" fontId="28" fillId="6" borderId="0" xfId="0" applyFont="1" applyFill="1" applyAlignment="1">
      <alignment vertical="center"/>
    </xf>
    <xf numFmtId="0" fontId="25" fillId="5" borderId="16" xfId="0" applyFont="1" applyFill="1" applyBorder="1" applyAlignment="1">
      <alignment horizontal="center"/>
    </xf>
    <xf numFmtId="39" fontId="25" fillId="5" borderId="16" xfId="0" applyNumberFormat="1" applyFont="1" applyFill="1" applyBorder="1" applyAlignment="1">
      <alignment horizontal="center"/>
    </xf>
    <xf numFmtId="39" fontId="25" fillId="5" borderId="16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vertical="center"/>
    </xf>
    <xf numFmtId="39" fontId="46" fillId="0" borderId="0" xfId="1" applyNumberFormat="1" applyFont="1" applyAlignment="1">
      <alignment vertical="center"/>
    </xf>
    <xf numFmtId="39" fontId="47" fillId="0" borderId="0" xfId="1" applyNumberFormat="1" applyFont="1" applyAlignment="1">
      <alignment vertical="center"/>
    </xf>
    <xf numFmtId="164" fontId="3" fillId="0" borderId="0" xfId="0" applyNumberFormat="1" applyFont="1"/>
    <xf numFmtId="39" fontId="47" fillId="0" borderId="0" xfId="1" applyNumberFormat="1" applyFont="1" applyFill="1" applyAlignment="1">
      <alignment vertical="center"/>
    </xf>
    <xf numFmtId="39" fontId="3" fillId="0" borderId="0" xfId="0" applyNumberFormat="1" applyFont="1"/>
    <xf numFmtId="0" fontId="47" fillId="0" borderId="0" xfId="0" applyFont="1"/>
    <xf numFmtId="39" fontId="47" fillId="0" borderId="0" xfId="0" applyNumberFormat="1" applyFont="1"/>
    <xf numFmtId="10" fontId="48" fillId="6" borderId="0" xfId="2" applyNumberFormat="1" applyFont="1" applyFill="1" applyAlignment="1">
      <alignment horizontal="center"/>
    </xf>
    <xf numFmtId="0" fontId="46" fillId="0" borderId="0" xfId="0" applyFont="1" applyAlignment="1">
      <alignment horizontal="left" vertical="center"/>
    </xf>
    <xf numFmtId="0" fontId="47" fillId="0" borderId="0" xfId="0" applyFont="1" applyAlignment="1">
      <alignment horizontal="left"/>
    </xf>
    <xf numFmtId="0" fontId="47" fillId="0" borderId="0" xfId="0" applyFont="1" applyAlignment="1">
      <alignment horizontal="left" vertical="center"/>
    </xf>
    <xf numFmtId="0" fontId="47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5" fillId="0" borderId="0" xfId="0" applyFont="1" applyAlignment="1">
      <alignment horizontal="center" vertical="center"/>
    </xf>
    <xf numFmtId="0" fontId="25" fillId="3" borderId="0" xfId="0" applyFont="1" applyFill="1" applyAlignment="1">
      <alignment vertical="center"/>
    </xf>
    <xf numFmtId="4" fontId="25" fillId="3" borderId="0" xfId="0" applyNumberFormat="1" applyFont="1" applyFill="1" applyAlignment="1">
      <alignment vertical="center"/>
    </xf>
    <xf numFmtId="0" fontId="33" fillId="3" borderId="0" xfId="0" applyFont="1" applyFill="1"/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36" fillId="0" borderId="0" xfId="0" applyFont="1"/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4" fontId="25" fillId="3" borderId="4" xfId="0" applyNumberFormat="1" applyFont="1" applyFill="1" applyBorder="1" applyAlignment="1">
      <alignment vertical="center"/>
    </xf>
    <xf numFmtId="0" fontId="33" fillId="3" borderId="4" xfId="0" applyFont="1" applyFill="1" applyBorder="1"/>
    <xf numFmtId="4" fontId="25" fillId="3" borderId="18" xfId="0" applyNumberFormat="1" applyFont="1" applyFill="1" applyBorder="1" applyAlignment="1">
      <alignment vertical="center"/>
    </xf>
    <xf numFmtId="0" fontId="33" fillId="3" borderId="14" xfId="0" applyFont="1" applyFill="1" applyBorder="1"/>
    <xf numFmtId="0" fontId="38" fillId="0" borderId="0" xfId="0" applyFont="1" applyAlignment="1">
      <alignment vertical="center"/>
    </xf>
    <xf numFmtId="4" fontId="29" fillId="0" borderId="0" xfId="0" applyNumberFormat="1" applyFont="1" applyAlignment="1">
      <alignment vertical="center"/>
    </xf>
    <xf numFmtId="0" fontId="25" fillId="5" borderId="19" xfId="0" applyFont="1" applyFill="1" applyBorder="1" applyAlignment="1">
      <alignment horizontal="left" vertical="center"/>
    </xf>
    <xf numFmtId="0" fontId="25" fillId="5" borderId="20" xfId="0" applyFont="1" applyFill="1" applyBorder="1" applyAlignment="1">
      <alignment vertical="center"/>
    </xf>
    <xf numFmtId="4" fontId="25" fillId="5" borderId="20" xfId="0" applyNumberFormat="1" applyFont="1" applyFill="1" applyBorder="1" applyAlignment="1">
      <alignment vertical="center"/>
    </xf>
    <xf numFmtId="0" fontId="33" fillId="5" borderId="20" xfId="0" applyFont="1" applyFill="1" applyBorder="1"/>
    <xf numFmtId="4" fontId="25" fillId="5" borderId="21" xfId="0" applyNumberFormat="1" applyFont="1" applyFill="1" applyBorder="1" applyAlignment="1">
      <alignment vertical="center"/>
    </xf>
    <xf numFmtId="0" fontId="43" fillId="0" borderId="0" xfId="0" applyFont="1" applyAlignment="1">
      <alignment vertical="center"/>
    </xf>
    <xf numFmtId="0" fontId="44" fillId="0" borderId="0" xfId="0" applyFont="1"/>
    <xf numFmtId="0" fontId="33" fillId="5" borderId="13" xfId="0" applyFont="1" applyFill="1" applyBorder="1" applyAlignment="1">
      <alignment horizontal="left"/>
    </xf>
    <xf numFmtId="0" fontId="25" fillId="5" borderId="4" xfId="0" applyFont="1" applyFill="1" applyBorder="1" applyAlignment="1">
      <alignment vertical="center"/>
    </xf>
    <xf numFmtId="4" fontId="42" fillId="5" borderId="4" xfId="0" applyNumberFormat="1" applyFont="1" applyFill="1" applyBorder="1" applyAlignment="1">
      <alignment vertical="center"/>
    </xf>
    <xf numFmtId="0" fontId="33" fillId="5" borderId="4" xfId="0" applyFont="1" applyFill="1" applyBorder="1"/>
    <xf numFmtId="4" fontId="25" fillId="5" borderId="14" xfId="0" applyNumberFormat="1" applyFont="1" applyFill="1" applyBorder="1" applyAlignment="1">
      <alignment vertical="center"/>
    </xf>
    <xf numFmtId="0" fontId="28" fillId="0" borderId="8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9" xfId="0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28" fillId="0" borderId="8" xfId="0" applyFont="1" applyBorder="1"/>
    <xf numFmtId="0" fontId="25" fillId="5" borderId="0" xfId="0" applyFont="1" applyFill="1"/>
    <xf numFmtId="0" fontId="41" fillId="0" borderId="0" xfId="0" applyFont="1"/>
    <xf numFmtId="4" fontId="7" fillId="0" borderId="0" xfId="0" applyNumberFormat="1" applyFont="1"/>
    <xf numFmtId="4" fontId="28" fillId="0" borderId="0" xfId="0" applyNumberFormat="1" applyFont="1"/>
    <xf numFmtId="4" fontId="27" fillId="0" borderId="0" xfId="0" applyNumberFormat="1" applyFont="1"/>
    <xf numFmtId="0" fontId="7" fillId="0" borderId="0" xfId="0" applyFont="1"/>
    <xf numFmtId="4" fontId="41" fillId="0" borderId="0" xfId="0" applyNumberFormat="1" applyFont="1"/>
    <xf numFmtId="4" fontId="29" fillId="0" borderId="0" xfId="0" applyNumberFormat="1" applyFont="1"/>
    <xf numFmtId="43" fontId="28" fillId="0" borderId="0" xfId="0" applyNumberFormat="1" applyFont="1"/>
    <xf numFmtId="0" fontId="29" fillId="0" borderId="0" xfId="0" applyFont="1"/>
    <xf numFmtId="0" fontId="45" fillId="5" borderId="0" xfId="0" applyFont="1" applyFill="1"/>
    <xf numFmtId="0" fontId="46" fillId="6" borderId="0" xfId="0" applyFont="1" applyFill="1" applyAlignment="1">
      <alignment horizontal="left" vertical="center"/>
    </xf>
    <xf numFmtId="0" fontId="46" fillId="6" borderId="0" xfId="0" applyFont="1" applyFill="1" applyAlignment="1">
      <alignment vertical="center"/>
    </xf>
    <xf numFmtId="39" fontId="46" fillId="6" borderId="0" xfId="1" applyNumberFormat="1" applyFont="1" applyFill="1" applyAlignment="1">
      <alignment vertical="center"/>
    </xf>
    <xf numFmtId="0" fontId="25" fillId="0" borderId="0" xfId="0" applyFont="1" applyAlignment="1">
      <alignment horizontal="center"/>
    </xf>
    <xf numFmtId="39" fontId="25" fillId="0" borderId="0" xfId="0" applyNumberFormat="1" applyFont="1" applyAlignment="1">
      <alignment horizontal="center"/>
    </xf>
    <xf numFmtId="39" fontId="25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39" fontId="7" fillId="0" borderId="0" xfId="1" applyNumberFormat="1" applyFont="1" applyFill="1" applyAlignment="1">
      <alignment vertical="center"/>
    </xf>
    <xf numFmtId="39" fontId="46" fillId="0" borderId="0" xfId="1" applyNumberFormat="1" applyFont="1" applyFill="1" applyAlignment="1">
      <alignment vertical="center"/>
    </xf>
    <xf numFmtId="0" fontId="25" fillId="5" borderId="0" xfId="0" applyFont="1" applyFill="1" applyAlignment="1">
      <alignment horizontal="left" vertical="center"/>
    </xf>
    <xf numFmtId="39" fontId="25" fillId="5" borderId="0" xfId="1" applyNumberFormat="1" applyFont="1" applyFill="1" applyAlignment="1">
      <alignment vertical="center"/>
    </xf>
    <xf numFmtId="0" fontId="49" fillId="0" borderId="0" xfId="0" applyFont="1" applyAlignment="1">
      <alignment horizontal="left" vertical="center"/>
    </xf>
    <xf numFmtId="0" fontId="49" fillId="0" borderId="0" xfId="0" applyFont="1" applyAlignment="1">
      <alignment vertical="center"/>
    </xf>
    <xf numFmtId="39" fontId="49" fillId="0" borderId="0" xfId="1" applyNumberFormat="1" applyFont="1" applyFill="1" applyAlignment="1">
      <alignment vertical="center"/>
    </xf>
    <xf numFmtId="0" fontId="49" fillId="3" borderId="0" xfId="0" applyFont="1" applyFill="1" applyAlignment="1">
      <alignment horizontal="left" vertical="center"/>
    </xf>
    <xf numFmtId="0" fontId="49" fillId="3" borderId="0" xfId="0" applyFont="1" applyFill="1" applyAlignment="1">
      <alignment vertical="center"/>
    </xf>
    <xf numFmtId="39" fontId="49" fillId="3" borderId="0" xfId="1" applyNumberFormat="1" applyFont="1" applyFill="1" applyAlignment="1">
      <alignment vertical="center"/>
    </xf>
    <xf numFmtId="0" fontId="47" fillId="6" borderId="0" xfId="0" applyFont="1" applyFill="1" applyAlignment="1">
      <alignment horizontal="left" vertical="center"/>
    </xf>
    <xf numFmtId="0" fontId="47" fillId="6" borderId="0" xfId="0" applyFont="1" applyFill="1" applyAlignment="1">
      <alignment vertical="center"/>
    </xf>
    <xf numFmtId="39" fontId="47" fillId="6" borderId="0" xfId="1" applyNumberFormat="1" applyFont="1" applyFill="1" applyAlignment="1">
      <alignment vertical="center"/>
    </xf>
    <xf numFmtId="43" fontId="31" fillId="0" borderId="0" xfId="0" applyNumberFormat="1" applyFont="1"/>
    <xf numFmtId="39" fontId="31" fillId="0" borderId="0" xfId="1" applyNumberFormat="1" applyFont="1" applyAlignment="1">
      <alignment vertical="center"/>
    </xf>
    <xf numFmtId="39" fontId="4" fillId="0" borderId="0" xfId="0" applyNumberFormat="1" applyFont="1"/>
    <xf numFmtId="43" fontId="8" fillId="0" borderId="0" xfId="1" applyFont="1" applyBorder="1" applyAlignment="1">
      <alignment horizontal="center"/>
    </xf>
    <xf numFmtId="0" fontId="25" fillId="3" borderId="13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5" fillId="3" borderId="8" xfId="0" applyFont="1" applyFill="1" applyBorder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28" fillId="0" borderId="4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17" xfId="0" applyFont="1" applyBorder="1" applyAlignment="1">
      <alignment horizontal="center"/>
    </xf>
    <xf numFmtId="43" fontId="13" fillId="0" borderId="0" xfId="1" applyFont="1" applyBorder="1" applyAlignment="1">
      <alignment horizontal="center"/>
    </xf>
    <xf numFmtId="43" fontId="13" fillId="0" borderId="9" xfId="1" applyFont="1" applyBorder="1" applyAlignment="1">
      <alignment horizontal="center"/>
    </xf>
    <xf numFmtId="43" fontId="13" fillId="0" borderId="17" xfId="1" applyFont="1" applyBorder="1" applyAlignment="1">
      <alignment horizontal="center"/>
    </xf>
    <xf numFmtId="43" fontId="13" fillId="0" borderId="22" xfId="1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45" fillId="5" borderId="8" xfId="0" applyFont="1" applyFill="1" applyBorder="1" applyAlignment="1">
      <alignment horizontal="center"/>
    </xf>
    <xf numFmtId="0" fontId="45" fillId="5" borderId="0" xfId="0" applyFont="1" applyFill="1" applyAlignment="1">
      <alignment horizontal="center"/>
    </xf>
    <xf numFmtId="0" fontId="12" fillId="0" borderId="3" xfId="0" applyFont="1" applyBorder="1" applyAlignment="1">
      <alignment horizontal="center"/>
    </xf>
    <xf numFmtId="0" fontId="13" fillId="0" borderId="0" xfId="0" applyFont="1" applyAlignment="1">
      <alignment horizontal="center"/>
    </xf>
    <xf numFmtId="43" fontId="13" fillId="0" borderId="0" xfId="1" applyFont="1" applyAlignment="1">
      <alignment horizontal="center"/>
    </xf>
    <xf numFmtId="0" fontId="28" fillId="0" borderId="3" xfId="0" applyFont="1" applyBorder="1" applyAlignment="1">
      <alignment horizontal="center"/>
    </xf>
    <xf numFmtId="0" fontId="25" fillId="5" borderId="0" xfId="0" applyFont="1" applyFill="1" applyAlignment="1">
      <alignment horizontal="center"/>
    </xf>
    <xf numFmtId="0" fontId="14" fillId="5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4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14" fillId="3" borderId="0" xfId="0" applyFont="1" applyFill="1" applyAlignment="1">
      <alignment horizontal="left"/>
    </xf>
    <xf numFmtId="0" fontId="8" fillId="0" borderId="3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99FFCC"/>
      <color rgb="FF00CC00"/>
      <color rgb="FF00FF99"/>
      <color rgb="FFFF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15241</xdr:rowOff>
    </xdr:from>
    <xdr:to>
      <xdr:col>1</xdr:col>
      <xdr:colOff>617221</xdr:colOff>
      <xdr:row>4</xdr:row>
      <xdr:rowOff>106681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CBF76D1-B1DF-09F0-C1B1-03328FE11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5241"/>
          <a:ext cx="1409700" cy="975360"/>
        </a:xfrm>
        <a:prstGeom prst="rect">
          <a:avLst/>
        </a:prstGeom>
      </xdr:spPr>
    </xdr:pic>
    <xdr:clientData/>
  </xdr:twoCellAnchor>
  <xdr:oneCellAnchor>
    <xdr:from>
      <xdr:col>0</xdr:col>
      <xdr:colOff>1</xdr:colOff>
      <xdr:row>84</xdr:row>
      <xdr:rowOff>15241</xdr:rowOff>
    </xdr:from>
    <xdr:ext cx="1409700" cy="975360"/>
    <xdr:pic>
      <xdr:nvPicPr>
        <xdr:cNvPr id="6" name="Imagen 5">
          <a:extLst>
            <a:ext uri="{FF2B5EF4-FFF2-40B4-BE49-F238E27FC236}">
              <a16:creationId xmlns:a16="http://schemas.microsoft.com/office/drawing/2014/main" id="{17640243-C176-44CB-8CB1-056BD92F3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5241"/>
          <a:ext cx="1409700" cy="975360"/>
        </a:xfrm>
        <a:prstGeom prst="rect">
          <a:avLst/>
        </a:prstGeom>
      </xdr:spPr>
    </xdr:pic>
    <xdr:clientData/>
  </xdr:oneCellAnchor>
  <xdr:oneCellAnchor>
    <xdr:from>
      <xdr:col>0</xdr:col>
      <xdr:colOff>1</xdr:colOff>
      <xdr:row>169</xdr:row>
      <xdr:rowOff>15241</xdr:rowOff>
    </xdr:from>
    <xdr:ext cx="1409700" cy="975360"/>
    <xdr:pic>
      <xdr:nvPicPr>
        <xdr:cNvPr id="7" name="Imagen 6">
          <a:extLst>
            <a:ext uri="{FF2B5EF4-FFF2-40B4-BE49-F238E27FC236}">
              <a16:creationId xmlns:a16="http://schemas.microsoft.com/office/drawing/2014/main" id="{5C467DB4-47EB-4706-8D54-6DED7FA6C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6032481"/>
          <a:ext cx="1409700" cy="97536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76200</xdr:rowOff>
    </xdr:from>
    <xdr:to>
      <xdr:col>1</xdr:col>
      <xdr:colOff>1120139</xdr:colOff>
      <xdr:row>5</xdr:row>
      <xdr:rowOff>137160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57D7FB-DB68-CC95-C8B5-01A5A5915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76200"/>
          <a:ext cx="1805939" cy="11658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175846</xdr:colOff>
      <xdr:row>0</xdr:row>
      <xdr:rowOff>108857</xdr:rowOff>
    </xdr:from>
    <xdr:to>
      <xdr:col>1</xdr:col>
      <xdr:colOff>1507253</xdr:colOff>
      <xdr:row>5</xdr:row>
      <xdr:rowOff>133978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04E8549-5D58-1CCA-75E8-9EB4CA14E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846" y="108857"/>
          <a:ext cx="2068286" cy="11136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137809</xdr:colOff>
      <xdr:row>0</xdr:row>
      <xdr:rowOff>105382</xdr:rowOff>
    </xdr:from>
    <xdr:to>
      <xdr:col>1</xdr:col>
      <xdr:colOff>1102467</xdr:colOff>
      <xdr:row>5</xdr:row>
      <xdr:rowOff>113487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AEF440-D440-4BC4-919F-EB5C44874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09" y="105382"/>
          <a:ext cx="1742871" cy="11024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251299</xdr:colOff>
      <xdr:row>0</xdr:row>
      <xdr:rowOff>137809</xdr:rowOff>
    </xdr:from>
    <xdr:to>
      <xdr:col>1</xdr:col>
      <xdr:colOff>1143000</xdr:colOff>
      <xdr:row>5</xdr:row>
      <xdr:rowOff>105383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C43CB60-744A-71B0-9A98-6E36D7ED7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299" y="137809"/>
          <a:ext cx="1686127" cy="10619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B67F6-1791-4CD8-9033-D515A7D408A6}">
  <sheetPr>
    <tabColor theme="5" tint="0.79998168889431442"/>
  </sheetPr>
  <dimension ref="A1:G207"/>
  <sheetViews>
    <sheetView workbookViewId="0">
      <selection sqref="A1:F1"/>
    </sheetView>
  </sheetViews>
  <sheetFormatPr baseColWidth="10" defaultRowHeight="14.4" x14ac:dyDescent="0.3"/>
  <cols>
    <col min="1" max="1" width="11.5546875" style="149"/>
    <col min="2" max="2" width="47.109375" style="81" customWidth="1"/>
    <col min="3" max="3" width="20.33203125" style="81" customWidth="1"/>
    <col min="4" max="4" width="18.5546875" style="81" customWidth="1"/>
    <col min="5" max="5" width="21.33203125" style="81" customWidth="1"/>
    <col min="6" max="6" width="22.77734375" style="81" customWidth="1"/>
    <col min="7" max="7" width="8" style="81" customWidth="1"/>
    <col min="8" max="16384" width="11.5546875" style="81"/>
  </cols>
  <sheetData>
    <row r="1" spans="1:6" ht="17.399999999999999" x14ac:dyDescent="0.3">
      <c r="A1" s="277" t="s">
        <v>3</v>
      </c>
      <c r="B1" s="277"/>
      <c r="C1" s="277"/>
      <c r="D1" s="277"/>
      <c r="E1" s="277"/>
      <c r="F1" s="277"/>
    </row>
    <row r="2" spans="1:6" ht="17.399999999999999" x14ac:dyDescent="0.3">
      <c r="A2" s="277" t="s">
        <v>167</v>
      </c>
      <c r="B2" s="277"/>
      <c r="C2" s="277"/>
      <c r="D2" s="277"/>
      <c r="E2" s="277"/>
      <c r="F2" s="277"/>
    </row>
    <row r="3" spans="1:6" ht="17.399999999999999" x14ac:dyDescent="0.3">
      <c r="A3" s="277" t="s">
        <v>457</v>
      </c>
      <c r="B3" s="277"/>
      <c r="C3" s="277"/>
      <c r="D3" s="277"/>
      <c r="E3" s="277"/>
      <c r="F3" s="277"/>
    </row>
    <row r="4" spans="1:6" ht="17.399999999999999" x14ac:dyDescent="0.3">
      <c r="A4" s="277" t="s">
        <v>458</v>
      </c>
      <c r="B4" s="277"/>
      <c r="C4" s="277"/>
      <c r="D4" s="277"/>
      <c r="E4" s="277"/>
      <c r="F4" s="277"/>
    </row>
    <row r="5" spans="1:6" ht="18" thickBot="1" x14ac:dyDescent="0.35">
      <c r="A5" s="140"/>
      <c r="B5" s="109"/>
      <c r="C5" s="109"/>
      <c r="D5" s="109"/>
      <c r="E5" s="109"/>
      <c r="F5" s="109"/>
    </row>
    <row r="6" spans="1:6" ht="15.6" x14ac:dyDescent="0.3">
      <c r="A6" s="78" t="s">
        <v>168</v>
      </c>
      <c r="B6" s="76" t="s">
        <v>169</v>
      </c>
      <c r="C6" s="76" t="s">
        <v>170</v>
      </c>
      <c r="D6" s="76" t="s">
        <v>171</v>
      </c>
      <c r="E6" s="76" t="s">
        <v>172</v>
      </c>
      <c r="F6" s="77" t="s">
        <v>173</v>
      </c>
    </row>
    <row r="7" spans="1:6" x14ac:dyDescent="0.3">
      <c r="A7" s="141"/>
      <c r="B7" s="207"/>
      <c r="C7" s="208"/>
      <c r="D7" s="208"/>
      <c r="E7" s="208"/>
      <c r="F7" s="87"/>
    </row>
    <row r="8" spans="1:6" ht="15.6" x14ac:dyDescent="0.3">
      <c r="A8" s="142">
        <v>1</v>
      </c>
      <c r="B8" s="209" t="s">
        <v>174</v>
      </c>
      <c r="C8" s="210"/>
      <c r="D8" s="211"/>
      <c r="E8" s="211"/>
      <c r="F8" s="84">
        <f>E34+E70</f>
        <v>42470280187.219994</v>
      </c>
    </row>
    <row r="9" spans="1:6" ht="15.6" x14ac:dyDescent="0.3">
      <c r="A9" s="143">
        <v>11</v>
      </c>
      <c r="B9" s="212" t="s">
        <v>175</v>
      </c>
      <c r="C9" s="213"/>
      <c r="D9" s="214"/>
      <c r="E9" s="213">
        <f>D10+D12+D17+D19</f>
        <v>26599264007.849998</v>
      </c>
      <c r="F9" s="88"/>
    </row>
    <row r="10" spans="1:6" x14ac:dyDescent="0.3">
      <c r="A10" s="144">
        <v>1105</v>
      </c>
      <c r="B10" s="215" t="s">
        <v>176</v>
      </c>
      <c r="C10" s="216"/>
      <c r="D10" s="216">
        <f>C11</f>
        <v>1000000</v>
      </c>
      <c r="E10" s="216"/>
      <c r="F10" s="90"/>
    </row>
    <row r="11" spans="1:6" x14ac:dyDescent="0.3">
      <c r="A11" s="145">
        <v>110502</v>
      </c>
      <c r="B11" s="17" t="s">
        <v>177</v>
      </c>
      <c r="C11" s="91">
        <v>1000000</v>
      </c>
      <c r="D11" s="92"/>
      <c r="E11" s="216"/>
      <c r="F11" s="90"/>
    </row>
    <row r="12" spans="1:6" x14ac:dyDescent="0.3">
      <c r="A12" s="144">
        <v>1110</v>
      </c>
      <c r="B12" s="215" t="s">
        <v>178</v>
      </c>
      <c r="C12" s="216"/>
      <c r="D12" s="216">
        <f>SUM(C13:C16)</f>
        <v>7874596537.3000002</v>
      </c>
      <c r="E12" s="92"/>
      <c r="F12" s="90"/>
    </row>
    <row r="13" spans="1:6" x14ac:dyDescent="0.3">
      <c r="A13" s="145">
        <v>111005</v>
      </c>
      <c r="B13" s="17" t="s">
        <v>179</v>
      </c>
      <c r="C13" s="91">
        <v>1455031301.4400001</v>
      </c>
      <c r="D13" s="91"/>
      <c r="E13" s="92"/>
      <c r="F13" s="90"/>
    </row>
    <row r="14" spans="1:6" x14ac:dyDescent="0.3">
      <c r="A14" s="145">
        <v>111006</v>
      </c>
      <c r="B14" s="17" t="s">
        <v>180</v>
      </c>
      <c r="C14" s="91">
        <v>6856328.0199999996</v>
      </c>
      <c r="D14" s="91"/>
      <c r="E14" s="92"/>
      <c r="F14" s="90"/>
    </row>
    <row r="15" spans="1:6" x14ac:dyDescent="0.3">
      <c r="A15" s="145">
        <v>111008</v>
      </c>
      <c r="B15" s="17" t="s">
        <v>364</v>
      </c>
      <c r="C15" s="91">
        <v>1804161939.26</v>
      </c>
      <c r="D15" s="91"/>
      <c r="E15" s="92"/>
      <c r="F15" s="90"/>
    </row>
    <row r="16" spans="1:6" x14ac:dyDescent="0.3">
      <c r="A16" s="145">
        <v>111090</v>
      </c>
      <c r="B16" s="17" t="s">
        <v>181</v>
      </c>
      <c r="C16" s="91">
        <v>4608546968.5799999</v>
      </c>
      <c r="D16" s="91"/>
      <c r="E16" s="92"/>
      <c r="F16" s="90"/>
    </row>
    <row r="17" spans="1:6" x14ac:dyDescent="0.3">
      <c r="A17" s="144">
        <v>1132</v>
      </c>
      <c r="B17" s="215" t="s">
        <v>182</v>
      </c>
      <c r="C17" s="93"/>
      <c r="D17" s="216">
        <f>C18</f>
        <v>12542482486.02</v>
      </c>
      <c r="E17" s="92"/>
      <c r="F17" s="90"/>
    </row>
    <row r="18" spans="1:6" x14ac:dyDescent="0.3">
      <c r="A18" s="145">
        <v>113210</v>
      </c>
      <c r="B18" s="17" t="s">
        <v>183</v>
      </c>
      <c r="C18" s="94">
        <v>12542482486.02</v>
      </c>
      <c r="D18" s="91"/>
      <c r="E18" s="92"/>
      <c r="F18" s="90"/>
    </row>
    <row r="19" spans="1:6" x14ac:dyDescent="0.3">
      <c r="A19" s="144">
        <v>1133</v>
      </c>
      <c r="B19" s="215" t="s">
        <v>184</v>
      </c>
      <c r="C19" s="216"/>
      <c r="D19" s="216">
        <f>C20</f>
        <v>6181184984.5299997</v>
      </c>
      <c r="E19" s="92"/>
      <c r="F19" s="90"/>
    </row>
    <row r="20" spans="1:6" x14ac:dyDescent="0.3">
      <c r="A20" s="145">
        <v>113301</v>
      </c>
      <c r="B20" s="17" t="s">
        <v>185</v>
      </c>
      <c r="C20" s="94">
        <v>6181184984.5299997</v>
      </c>
      <c r="D20" s="91"/>
      <c r="E20" s="92"/>
      <c r="F20" s="90"/>
    </row>
    <row r="21" spans="1:6" ht="15.6" x14ac:dyDescent="0.3">
      <c r="A21" s="143">
        <v>13</v>
      </c>
      <c r="B21" s="212" t="s">
        <v>186</v>
      </c>
      <c r="C21" s="213"/>
      <c r="D21" s="214"/>
      <c r="E21" s="213">
        <f>D22+D24+D27+D29</f>
        <v>1593026274.8499999</v>
      </c>
      <c r="F21" s="88"/>
    </row>
    <row r="22" spans="1:6" x14ac:dyDescent="0.3">
      <c r="A22" s="144">
        <v>1317</v>
      </c>
      <c r="B22" s="215" t="s">
        <v>187</v>
      </c>
      <c r="C22" s="216"/>
      <c r="D22" s="216">
        <f>C23</f>
        <v>1467049648.8499999</v>
      </c>
      <c r="E22" s="92"/>
      <c r="F22" s="90"/>
    </row>
    <row r="23" spans="1:6" x14ac:dyDescent="0.3">
      <c r="A23" s="145">
        <v>131703</v>
      </c>
      <c r="B23" s="17" t="s">
        <v>105</v>
      </c>
      <c r="C23" s="94">
        <v>1467049648.8499999</v>
      </c>
      <c r="D23" s="91"/>
      <c r="E23" s="92"/>
      <c r="F23" s="90"/>
    </row>
    <row r="24" spans="1:6" x14ac:dyDescent="0.3">
      <c r="A24" s="144">
        <v>1384</v>
      </c>
      <c r="B24" s="215" t="s">
        <v>188</v>
      </c>
      <c r="C24" s="216"/>
      <c r="D24" s="216">
        <f>SUM(C25:C26)</f>
        <v>4161008</v>
      </c>
      <c r="E24" s="92"/>
      <c r="F24" s="90"/>
    </row>
    <row r="25" spans="1:6" x14ac:dyDescent="0.3">
      <c r="A25" s="145">
        <v>138439</v>
      </c>
      <c r="B25" s="17" t="s">
        <v>189</v>
      </c>
      <c r="C25" s="91">
        <v>2919508</v>
      </c>
      <c r="D25" s="91"/>
      <c r="E25" s="92"/>
      <c r="F25" s="90"/>
    </row>
    <row r="26" spans="1:6" x14ac:dyDescent="0.3">
      <c r="A26" s="145">
        <v>138490</v>
      </c>
      <c r="B26" s="17" t="s">
        <v>190</v>
      </c>
      <c r="C26" s="94">
        <v>1241500</v>
      </c>
      <c r="D26" s="91"/>
      <c r="E26" s="92"/>
      <c r="F26" s="90"/>
    </row>
    <row r="27" spans="1:6" x14ac:dyDescent="0.3">
      <c r="A27" s="144">
        <v>1385</v>
      </c>
      <c r="B27" s="215" t="s">
        <v>191</v>
      </c>
      <c r="C27" s="216"/>
      <c r="D27" s="216">
        <f>C28</f>
        <v>121815618</v>
      </c>
      <c r="E27" s="92"/>
      <c r="F27" s="90"/>
    </row>
    <row r="28" spans="1:6" x14ac:dyDescent="0.3">
      <c r="A28" s="145">
        <v>138502</v>
      </c>
      <c r="B28" s="17" t="s">
        <v>192</v>
      </c>
      <c r="C28" s="94">
        <v>121815618</v>
      </c>
      <c r="D28" s="91"/>
      <c r="E28" s="92"/>
      <c r="F28" s="90"/>
    </row>
    <row r="29" spans="1:6" x14ac:dyDescent="0.3">
      <c r="A29" s="144">
        <v>1386</v>
      </c>
      <c r="B29" s="215" t="s">
        <v>193</v>
      </c>
      <c r="C29" s="216"/>
      <c r="D29" s="216">
        <f>C30</f>
        <v>0</v>
      </c>
      <c r="E29" s="92"/>
      <c r="F29" s="90"/>
    </row>
    <row r="30" spans="1:6" x14ac:dyDescent="0.3">
      <c r="A30" s="145">
        <v>138602</v>
      </c>
      <c r="B30" s="17" t="s">
        <v>194</v>
      </c>
      <c r="C30" s="94">
        <v>0</v>
      </c>
      <c r="D30" s="91"/>
      <c r="E30" s="92"/>
      <c r="F30" s="90"/>
    </row>
    <row r="31" spans="1:6" ht="15.6" x14ac:dyDescent="0.3">
      <c r="A31" s="143">
        <v>15</v>
      </c>
      <c r="B31" s="212" t="s">
        <v>195</v>
      </c>
      <c r="C31" s="213"/>
      <c r="D31" s="214"/>
      <c r="E31" s="213">
        <f>D32</f>
        <v>17960465.82</v>
      </c>
      <c r="F31" s="88"/>
    </row>
    <row r="32" spans="1:6" x14ac:dyDescent="0.3">
      <c r="A32" s="144">
        <v>1510</v>
      </c>
      <c r="B32" s="215" t="s">
        <v>196</v>
      </c>
      <c r="C32" s="216"/>
      <c r="D32" s="216">
        <f>C33</f>
        <v>17960465.82</v>
      </c>
      <c r="E32" s="92"/>
      <c r="F32" s="90"/>
    </row>
    <row r="33" spans="1:6" x14ac:dyDescent="0.3">
      <c r="A33" s="145">
        <v>151090</v>
      </c>
      <c r="B33" s="17" t="s">
        <v>197</v>
      </c>
      <c r="C33" s="94">
        <v>17960465.82</v>
      </c>
      <c r="D33" s="91"/>
      <c r="E33" s="92"/>
      <c r="F33" s="90"/>
    </row>
    <row r="34" spans="1:6" ht="15.6" customHeight="1" x14ac:dyDescent="0.3">
      <c r="A34" s="278" t="s">
        <v>198</v>
      </c>
      <c r="B34" s="279"/>
      <c r="C34" s="210"/>
      <c r="D34" s="211"/>
      <c r="E34" s="82">
        <f>E9+E21+E31</f>
        <v>28210250748.519997</v>
      </c>
      <c r="F34" s="83"/>
    </row>
    <row r="35" spans="1:6" x14ac:dyDescent="0.3">
      <c r="A35" s="146"/>
      <c r="B35" s="95"/>
      <c r="C35" s="216"/>
      <c r="D35" s="92"/>
      <c r="E35" s="92"/>
      <c r="F35" s="90"/>
    </row>
    <row r="36" spans="1:6" ht="15.6" x14ac:dyDescent="0.3">
      <c r="A36" s="143">
        <v>16</v>
      </c>
      <c r="B36" s="212" t="s">
        <v>199</v>
      </c>
      <c r="C36" s="213"/>
      <c r="D36" s="214"/>
      <c r="E36" s="213">
        <f>D37+D40+D42+D45+D48+D50</f>
        <v>13653133498.32</v>
      </c>
      <c r="F36" s="90"/>
    </row>
    <row r="37" spans="1:6" x14ac:dyDescent="0.3">
      <c r="A37" s="144">
        <v>1640</v>
      </c>
      <c r="B37" s="215" t="s">
        <v>200</v>
      </c>
      <c r="C37" s="216"/>
      <c r="D37" s="216">
        <f>SUM(C38:C39)</f>
        <v>15554551308</v>
      </c>
      <c r="E37" s="92"/>
      <c r="F37" s="90"/>
    </row>
    <row r="38" spans="1:6" x14ac:dyDescent="0.3">
      <c r="A38" s="145">
        <v>164001</v>
      </c>
      <c r="B38" s="17" t="s">
        <v>26</v>
      </c>
      <c r="C38" s="91">
        <v>5004601193</v>
      </c>
      <c r="D38" s="216"/>
      <c r="E38" s="92"/>
      <c r="F38" s="90"/>
    </row>
    <row r="39" spans="1:6" x14ac:dyDescent="0.3">
      <c r="A39" s="145">
        <v>164005</v>
      </c>
      <c r="B39" s="17" t="s">
        <v>26</v>
      </c>
      <c r="C39" s="94">
        <v>10549950115</v>
      </c>
      <c r="D39" s="91"/>
      <c r="E39" s="92"/>
      <c r="F39" s="90"/>
    </row>
    <row r="40" spans="1:6" x14ac:dyDescent="0.3">
      <c r="A40" s="144">
        <v>1655</v>
      </c>
      <c r="B40" s="215" t="s">
        <v>201</v>
      </c>
      <c r="C40" s="216"/>
      <c r="D40" s="216">
        <f>C41</f>
        <v>328403224.69999999</v>
      </c>
      <c r="E40" s="92"/>
      <c r="F40" s="90"/>
    </row>
    <row r="41" spans="1:6" x14ac:dyDescent="0.3">
      <c r="A41" s="145">
        <v>165511</v>
      </c>
      <c r="B41" s="17" t="s">
        <v>27</v>
      </c>
      <c r="C41" s="94">
        <v>328403224.69999999</v>
      </c>
      <c r="D41" s="91"/>
      <c r="E41" s="92"/>
      <c r="F41" s="90"/>
    </row>
    <row r="42" spans="1:6" x14ac:dyDescent="0.3">
      <c r="A42" s="144">
        <v>1665</v>
      </c>
      <c r="B42" s="215" t="s">
        <v>202</v>
      </c>
      <c r="C42" s="216"/>
      <c r="D42" s="216">
        <f>SUM(C43:C44)</f>
        <v>152858309.90000001</v>
      </c>
      <c r="E42" s="92"/>
      <c r="F42" s="90"/>
    </row>
    <row r="43" spans="1:6" x14ac:dyDescent="0.3">
      <c r="A43" s="145">
        <v>166501</v>
      </c>
      <c r="B43" s="17" t="s">
        <v>28</v>
      </c>
      <c r="C43" s="91">
        <v>128839796.08</v>
      </c>
      <c r="D43" s="91"/>
      <c r="E43" s="92"/>
      <c r="F43" s="90"/>
    </row>
    <row r="44" spans="1:6" x14ac:dyDescent="0.3">
      <c r="A44" s="145">
        <v>166502</v>
      </c>
      <c r="B44" s="17" t="s">
        <v>29</v>
      </c>
      <c r="C44" s="94">
        <v>24018513.82</v>
      </c>
      <c r="D44" s="91"/>
      <c r="E44" s="92"/>
      <c r="F44" s="90"/>
    </row>
    <row r="45" spans="1:6" x14ac:dyDescent="0.3">
      <c r="A45" s="144">
        <v>1670</v>
      </c>
      <c r="B45" s="215" t="s">
        <v>203</v>
      </c>
      <c r="C45" s="216"/>
      <c r="D45" s="216">
        <f>SUM(C46:C47)</f>
        <v>379873451.33999997</v>
      </c>
      <c r="E45" s="92"/>
      <c r="F45" s="90"/>
    </row>
    <row r="46" spans="1:6" x14ac:dyDescent="0.3">
      <c r="A46" s="145">
        <v>167001</v>
      </c>
      <c r="B46" s="17" t="s">
        <v>30</v>
      </c>
      <c r="C46" s="91">
        <v>27877467</v>
      </c>
      <c r="D46" s="91"/>
      <c r="E46" s="92"/>
      <c r="F46" s="90"/>
    </row>
    <row r="47" spans="1:6" x14ac:dyDescent="0.3">
      <c r="A47" s="145">
        <v>167002</v>
      </c>
      <c r="B47" s="17" t="s">
        <v>31</v>
      </c>
      <c r="C47" s="94">
        <v>351995984.33999997</v>
      </c>
      <c r="D47" s="91"/>
      <c r="E47" s="92"/>
      <c r="F47" s="90"/>
    </row>
    <row r="48" spans="1:6" x14ac:dyDescent="0.3">
      <c r="A48" s="144">
        <v>1675</v>
      </c>
      <c r="B48" s="215" t="s">
        <v>204</v>
      </c>
      <c r="C48" s="216"/>
      <c r="D48" s="216">
        <f>C49</f>
        <v>246654696</v>
      </c>
      <c r="E48" s="92"/>
      <c r="F48" s="90"/>
    </row>
    <row r="49" spans="1:6" x14ac:dyDescent="0.3">
      <c r="A49" s="145">
        <v>167502</v>
      </c>
      <c r="B49" s="17" t="s">
        <v>205</v>
      </c>
      <c r="C49" s="94">
        <v>246654696</v>
      </c>
      <c r="D49" s="91"/>
      <c r="E49" s="92"/>
      <c r="F49" s="90"/>
    </row>
    <row r="50" spans="1:6" x14ac:dyDescent="0.3">
      <c r="A50" s="144">
        <v>1685</v>
      </c>
      <c r="B50" s="215" t="s">
        <v>206</v>
      </c>
      <c r="C50" s="216"/>
      <c r="D50" s="216">
        <f>SUM(C51:C55)</f>
        <v>-3009207491.6199999</v>
      </c>
      <c r="E50" s="92"/>
      <c r="F50" s="90"/>
    </row>
    <row r="51" spans="1:6" x14ac:dyDescent="0.3">
      <c r="A51" s="145">
        <v>168501</v>
      </c>
      <c r="B51" s="17" t="s">
        <v>32</v>
      </c>
      <c r="C51" s="91">
        <v>-2511611562.6900001</v>
      </c>
      <c r="D51" s="91"/>
      <c r="E51" s="92"/>
      <c r="F51" s="90"/>
    </row>
    <row r="52" spans="1:6" x14ac:dyDescent="0.3">
      <c r="A52" s="145">
        <v>168504</v>
      </c>
      <c r="B52" s="17" t="s">
        <v>33</v>
      </c>
      <c r="C52" s="91">
        <v>-184951666.69999999</v>
      </c>
      <c r="D52" s="91"/>
      <c r="E52" s="92"/>
      <c r="F52" s="90"/>
    </row>
    <row r="53" spans="1:6" x14ac:dyDescent="0.3">
      <c r="A53" s="145">
        <v>168506</v>
      </c>
      <c r="B53" s="17" t="s">
        <v>34</v>
      </c>
      <c r="C53" s="91">
        <v>-76184278.230000004</v>
      </c>
      <c r="D53" s="91"/>
      <c r="E53" s="92"/>
      <c r="F53" s="90"/>
    </row>
    <row r="54" spans="1:6" x14ac:dyDescent="0.3">
      <c r="A54" s="145">
        <v>168507</v>
      </c>
      <c r="B54" s="17" t="s">
        <v>35</v>
      </c>
      <c r="C54" s="91">
        <v>-191414892</v>
      </c>
      <c r="D54" s="91"/>
      <c r="E54" s="92"/>
      <c r="F54" s="90"/>
    </row>
    <row r="55" spans="1:6" x14ac:dyDescent="0.3">
      <c r="A55" s="145">
        <v>168508</v>
      </c>
      <c r="B55" s="17" t="s">
        <v>36</v>
      </c>
      <c r="C55" s="94">
        <v>-45045092</v>
      </c>
      <c r="D55" s="91"/>
      <c r="E55" s="92"/>
      <c r="F55" s="90"/>
    </row>
    <row r="56" spans="1:6" ht="15.6" x14ac:dyDescent="0.3">
      <c r="A56" s="143">
        <v>19</v>
      </c>
      <c r="B56" s="212" t="s">
        <v>207</v>
      </c>
      <c r="C56" s="213"/>
      <c r="D56" s="214"/>
      <c r="E56" s="213">
        <f>D57+D60+D64+D66+D68</f>
        <v>606895940.38</v>
      </c>
      <c r="F56" s="88"/>
    </row>
    <row r="57" spans="1:6" x14ac:dyDescent="0.3">
      <c r="A57" s="144">
        <v>1906</v>
      </c>
      <c r="B57" s="215" t="s">
        <v>208</v>
      </c>
      <c r="C57" s="216"/>
      <c r="D57" s="216">
        <f>SUM(C58:C59)</f>
        <v>8170054</v>
      </c>
      <c r="E57" s="216"/>
      <c r="F57" s="90"/>
    </row>
    <row r="58" spans="1:6" x14ac:dyDescent="0.3">
      <c r="A58" s="145">
        <v>1900601</v>
      </c>
      <c r="B58" s="17" t="s">
        <v>365</v>
      </c>
      <c r="C58" s="91">
        <v>7690054</v>
      </c>
      <c r="D58" s="216"/>
      <c r="E58" s="216"/>
      <c r="F58" s="90"/>
    </row>
    <row r="59" spans="1:6" x14ac:dyDescent="0.3">
      <c r="A59" s="145">
        <v>1900603</v>
      </c>
      <c r="B59" s="17" t="s">
        <v>366</v>
      </c>
      <c r="C59" s="94">
        <v>480000</v>
      </c>
      <c r="D59" s="92"/>
      <c r="E59" s="216"/>
      <c r="F59" s="90"/>
    </row>
    <row r="60" spans="1:6" x14ac:dyDescent="0.3">
      <c r="A60" s="144">
        <v>1907</v>
      </c>
      <c r="B60" s="215" t="s">
        <v>209</v>
      </c>
      <c r="C60" s="216"/>
      <c r="D60" s="216">
        <f>SUM(C61:C63)</f>
        <v>560180532.88</v>
      </c>
      <c r="E60" s="92"/>
      <c r="F60" s="90"/>
    </row>
    <row r="61" spans="1:6" x14ac:dyDescent="0.3">
      <c r="A61" s="145">
        <v>190701</v>
      </c>
      <c r="B61" s="17" t="s">
        <v>40</v>
      </c>
      <c r="C61" s="91">
        <v>413800000</v>
      </c>
      <c r="D61" s="91"/>
      <c r="E61" s="92"/>
      <c r="F61" s="90"/>
    </row>
    <row r="62" spans="1:6" x14ac:dyDescent="0.3">
      <c r="A62" s="145">
        <v>190702</v>
      </c>
      <c r="B62" s="17" t="s">
        <v>210</v>
      </c>
      <c r="C62" s="91">
        <v>87846532.879999995</v>
      </c>
      <c r="D62" s="91"/>
      <c r="E62" s="92"/>
      <c r="F62" s="90"/>
    </row>
    <row r="63" spans="1:6" x14ac:dyDescent="0.3">
      <c r="A63" s="145">
        <v>190703</v>
      </c>
      <c r="B63" s="17" t="s">
        <v>41</v>
      </c>
      <c r="C63" s="94">
        <v>58534000</v>
      </c>
      <c r="D63" s="91"/>
      <c r="E63" s="92"/>
      <c r="F63" s="90"/>
    </row>
    <row r="64" spans="1:6" x14ac:dyDescent="0.3">
      <c r="A64" s="144">
        <v>1909</v>
      </c>
      <c r="B64" s="215" t="s">
        <v>211</v>
      </c>
      <c r="C64" s="216"/>
      <c r="D64" s="216">
        <f>C65</f>
        <v>972942</v>
      </c>
      <c r="E64" s="92"/>
      <c r="F64" s="90"/>
    </row>
    <row r="65" spans="1:6" x14ac:dyDescent="0.3">
      <c r="A65" s="145">
        <v>190903</v>
      </c>
      <c r="B65" s="17" t="s">
        <v>42</v>
      </c>
      <c r="C65" s="94">
        <v>972942</v>
      </c>
      <c r="D65" s="91"/>
      <c r="E65" s="92"/>
      <c r="F65" s="90"/>
    </row>
    <row r="66" spans="1:6" x14ac:dyDescent="0.3">
      <c r="A66" s="144">
        <v>1970</v>
      </c>
      <c r="B66" s="215" t="s">
        <v>212</v>
      </c>
      <c r="C66" s="216"/>
      <c r="D66" s="216">
        <f>C67</f>
        <v>110875328.5</v>
      </c>
      <c r="E66" s="92"/>
      <c r="F66" s="90"/>
    </row>
    <row r="67" spans="1:6" x14ac:dyDescent="0.3">
      <c r="A67" s="145">
        <v>197008</v>
      </c>
      <c r="B67" s="17" t="s">
        <v>43</v>
      </c>
      <c r="C67" s="94">
        <v>110875328.5</v>
      </c>
      <c r="D67" s="91"/>
      <c r="E67" s="92"/>
      <c r="F67" s="90"/>
    </row>
    <row r="68" spans="1:6" x14ac:dyDescent="0.3">
      <c r="A68" s="144">
        <v>1975</v>
      </c>
      <c r="B68" s="215" t="s">
        <v>213</v>
      </c>
      <c r="C68" s="216"/>
      <c r="D68" s="216">
        <f>C69</f>
        <v>-73302917</v>
      </c>
      <c r="E68" s="92"/>
      <c r="F68" s="90"/>
    </row>
    <row r="69" spans="1:6" x14ac:dyDescent="0.3">
      <c r="A69" s="145">
        <v>197508</v>
      </c>
      <c r="B69" s="17" t="s">
        <v>43</v>
      </c>
      <c r="C69" s="94">
        <v>-73302917</v>
      </c>
      <c r="D69" s="91"/>
      <c r="E69" s="92"/>
      <c r="F69" s="90"/>
    </row>
    <row r="70" spans="1:6" ht="15.6" customHeight="1" thickBot="1" x14ac:dyDescent="0.35">
      <c r="A70" s="275" t="s">
        <v>214</v>
      </c>
      <c r="B70" s="276"/>
      <c r="C70" s="217"/>
      <c r="D70" s="218"/>
      <c r="E70" s="219">
        <f>E36+E56</f>
        <v>14260029438.699999</v>
      </c>
      <c r="F70" s="220"/>
    </row>
    <row r="71" spans="1:6" ht="16.2" x14ac:dyDescent="0.3">
      <c r="B71" s="221"/>
      <c r="C71" s="222"/>
      <c r="E71" s="222"/>
    </row>
    <row r="72" spans="1:6" ht="16.2" x14ac:dyDescent="0.3">
      <c r="B72" s="221"/>
      <c r="C72" s="222"/>
      <c r="E72" s="222"/>
    </row>
    <row r="73" spans="1:6" ht="16.2" x14ac:dyDescent="0.3">
      <c r="B73" s="221"/>
      <c r="C73" s="222"/>
      <c r="E73" s="222"/>
    </row>
    <row r="74" spans="1:6" ht="16.2" x14ac:dyDescent="0.3">
      <c r="B74" s="221"/>
      <c r="C74" s="222"/>
      <c r="E74" s="222"/>
    </row>
    <row r="75" spans="1:6" ht="16.2" x14ac:dyDescent="0.3">
      <c r="B75" s="221"/>
      <c r="C75" s="222"/>
      <c r="E75" s="222"/>
    </row>
    <row r="76" spans="1:6" ht="16.2" x14ac:dyDescent="0.3">
      <c r="B76" s="221"/>
      <c r="C76" s="222"/>
      <c r="E76" s="222"/>
    </row>
    <row r="77" spans="1:6" ht="16.2" x14ac:dyDescent="0.3">
      <c r="B77" s="221"/>
      <c r="C77" s="222"/>
      <c r="E77" s="222"/>
    </row>
    <row r="78" spans="1:6" ht="16.2" x14ac:dyDescent="0.3">
      <c r="B78" s="221"/>
      <c r="C78" s="222"/>
      <c r="E78" s="222"/>
    </row>
    <row r="79" spans="1:6" ht="16.2" x14ac:dyDescent="0.3">
      <c r="B79" s="221"/>
      <c r="C79" s="222"/>
      <c r="E79" s="222"/>
    </row>
    <row r="80" spans="1:6" ht="16.2" x14ac:dyDescent="0.3">
      <c r="B80" s="221"/>
      <c r="C80" s="222"/>
      <c r="E80" s="222"/>
    </row>
    <row r="81" spans="1:6" ht="16.2" x14ac:dyDescent="0.3">
      <c r="B81" s="221"/>
      <c r="C81" s="222"/>
      <c r="E81" s="222"/>
    </row>
    <row r="82" spans="1:6" ht="16.2" x14ac:dyDescent="0.3">
      <c r="B82" s="221"/>
      <c r="C82" s="222"/>
      <c r="E82" s="222"/>
    </row>
    <row r="83" spans="1:6" ht="16.2" x14ac:dyDescent="0.3">
      <c r="B83" s="221"/>
      <c r="C83" s="222"/>
      <c r="E83" s="222"/>
    </row>
    <row r="84" spans="1:6" ht="16.2" x14ac:dyDescent="0.3">
      <c r="B84" s="221"/>
      <c r="C84" s="222"/>
      <c r="E84" s="222"/>
    </row>
    <row r="85" spans="1:6" ht="17.399999999999999" x14ac:dyDescent="0.3">
      <c r="A85" s="277" t="s">
        <v>3</v>
      </c>
      <c r="B85" s="277"/>
      <c r="C85" s="277"/>
      <c r="D85" s="277"/>
      <c r="E85" s="277"/>
      <c r="F85" s="277"/>
    </row>
    <row r="86" spans="1:6" ht="17.399999999999999" x14ac:dyDescent="0.3">
      <c r="A86" s="277" t="s">
        <v>167</v>
      </c>
      <c r="B86" s="277"/>
      <c r="C86" s="277"/>
      <c r="D86" s="277"/>
      <c r="E86" s="277"/>
      <c r="F86" s="277"/>
    </row>
    <row r="87" spans="1:6" ht="17.399999999999999" x14ac:dyDescent="0.3">
      <c r="A87" s="277" t="s">
        <v>457</v>
      </c>
      <c r="B87" s="277"/>
      <c r="C87" s="277"/>
      <c r="D87" s="277"/>
      <c r="E87" s="277"/>
      <c r="F87" s="277"/>
    </row>
    <row r="88" spans="1:6" ht="17.399999999999999" x14ac:dyDescent="0.3">
      <c r="A88" s="277" t="s">
        <v>458</v>
      </c>
      <c r="B88" s="277"/>
      <c r="C88" s="277"/>
      <c r="D88" s="277"/>
      <c r="E88" s="277"/>
      <c r="F88" s="277"/>
    </row>
    <row r="89" spans="1:6" ht="16.8" thickBot="1" x14ac:dyDescent="0.35">
      <c r="B89" s="221"/>
      <c r="C89" s="222"/>
      <c r="E89" s="222"/>
    </row>
    <row r="90" spans="1:6" ht="15.6" x14ac:dyDescent="0.3">
      <c r="A90" s="223">
        <v>2</v>
      </c>
      <c r="B90" s="224" t="s">
        <v>215</v>
      </c>
      <c r="C90" s="225"/>
      <c r="D90" s="226"/>
      <c r="E90" s="226"/>
      <c r="F90" s="227">
        <f>E141+E151</f>
        <v>23763925830.129997</v>
      </c>
    </row>
    <row r="91" spans="1:6" ht="15.6" x14ac:dyDescent="0.3">
      <c r="A91" s="143">
        <v>24</v>
      </c>
      <c r="B91" s="212" t="s">
        <v>216</v>
      </c>
      <c r="C91" s="213"/>
      <c r="D91" s="214"/>
      <c r="E91" s="213">
        <f>D92+D94+D96+D103+D111+D117+D122+D127</f>
        <v>4796932038.3099995</v>
      </c>
      <c r="F91" s="88"/>
    </row>
    <row r="92" spans="1:6" x14ac:dyDescent="0.3">
      <c r="A92" s="144">
        <v>2401</v>
      </c>
      <c r="B92" s="215" t="s">
        <v>217</v>
      </c>
      <c r="C92" s="216"/>
      <c r="D92" s="216">
        <f>C93</f>
        <v>6370286</v>
      </c>
      <c r="E92" s="92"/>
      <c r="F92" s="90"/>
    </row>
    <row r="93" spans="1:6" x14ac:dyDescent="0.3">
      <c r="A93" s="145">
        <v>240101</v>
      </c>
      <c r="B93" s="17" t="s">
        <v>48</v>
      </c>
      <c r="C93" s="94">
        <v>6370286</v>
      </c>
      <c r="D93" s="91"/>
      <c r="E93" s="92"/>
      <c r="F93" s="97"/>
    </row>
    <row r="94" spans="1:6" x14ac:dyDescent="0.3">
      <c r="A94" s="144">
        <v>2407</v>
      </c>
      <c r="B94" s="215" t="s">
        <v>218</v>
      </c>
      <c r="C94" s="216"/>
      <c r="D94" s="216">
        <f>C95</f>
        <v>250440135</v>
      </c>
      <c r="E94" s="92"/>
      <c r="F94" s="90"/>
    </row>
    <row r="95" spans="1:6" x14ac:dyDescent="0.3">
      <c r="A95" s="145">
        <v>240790</v>
      </c>
      <c r="B95" s="17" t="s">
        <v>49</v>
      </c>
      <c r="C95" s="94">
        <v>250440135</v>
      </c>
      <c r="D95" s="91"/>
      <c r="E95" s="92"/>
      <c r="F95" s="90"/>
    </row>
    <row r="96" spans="1:6" x14ac:dyDescent="0.3">
      <c r="A96" s="144">
        <v>2424</v>
      </c>
      <c r="B96" s="215" t="s">
        <v>219</v>
      </c>
      <c r="C96" s="216"/>
      <c r="D96" s="216">
        <f>SUM(C97:C102)</f>
        <v>58468490</v>
      </c>
      <c r="E96" s="92"/>
      <c r="F96" s="90"/>
    </row>
    <row r="97" spans="1:6" x14ac:dyDescent="0.3">
      <c r="A97" s="145">
        <v>242401</v>
      </c>
      <c r="B97" s="17" t="s">
        <v>50</v>
      </c>
      <c r="C97" s="91">
        <v>10303446</v>
      </c>
      <c r="D97" s="91"/>
      <c r="E97" s="92"/>
      <c r="F97" s="90"/>
    </row>
    <row r="98" spans="1:6" x14ac:dyDescent="0.3">
      <c r="A98" s="145">
        <v>242402</v>
      </c>
      <c r="B98" s="17" t="s">
        <v>51</v>
      </c>
      <c r="C98" s="91">
        <v>11128900</v>
      </c>
      <c r="D98" s="91"/>
      <c r="E98" s="92"/>
      <c r="F98" s="90"/>
    </row>
    <row r="99" spans="1:6" x14ac:dyDescent="0.3">
      <c r="A99" s="145">
        <v>242404</v>
      </c>
      <c r="B99" s="17" t="s">
        <v>52</v>
      </c>
      <c r="C99" s="91">
        <v>537200</v>
      </c>
      <c r="D99" s="91"/>
      <c r="E99" s="92"/>
      <c r="F99" s="90"/>
    </row>
    <row r="100" spans="1:6" x14ac:dyDescent="0.3">
      <c r="A100" s="145">
        <v>242405</v>
      </c>
      <c r="B100" s="17" t="s">
        <v>53</v>
      </c>
      <c r="C100" s="91">
        <v>23684969</v>
      </c>
      <c r="D100" s="91"/>
      <c r="E100" s="92"/>
      <c r="F100" s="90"/>
    </row>
    <row r="101" spans="1:6" x14ac:dyDescent="0.3">
      <c r="A101" s="145">
        <v>242406</v>
      </c>
      <c r="B101" s="17" t="s">
        <v>54</v>
      </c>
      <c r="C101" s="91">
        <v>9605128</v>
      </c>
      <c r="D101" s="91"/>
      <c r="E101" s="92"/>
      <c r="F101" s="90"/>
    </row>
    <row r="102" spans="1:6" x14ac:dyDescent="0.3">
      <c r="A102" s="145">
        <v>242490</v>
      </c>
      <c r="B102" s="17" t="s">
        <v>55</v>
      </c>
      <c r="C102" s="94">
        <v>3208847</v>
      </c>
      <c r="D102" s="91"/>
      <c r="E102" s="92"/>
      <c r="F102" s="90"/>
    </row>
    <row r="103" spans="1:6" x14ac:dyDescent="0.3">
      <c r="A103" s="144">
        <v>2436</v>
      </c>
      <c r="B103" s="215" t="s">
        <v>220</v>
      </c>
      <c r="C103" s="216"/>
      <c r="D103" s="216">
        <f>SUM(C104:C110)</f>
        <v>43064000</v>
      </c>
      <c r="E103" s="92"/>
      <c r="F103" s="90"/>
    </row>
    <row r="104" spans="1:6" x14ac:dyDescent="0.3">
      <c r="A104" s="145">
        <v>243603</v>
      </c>
      <c r="B104" s="17" t="s">
        <v>56</v>
      </c>
      <c r="C104" s="91">
        <v>0</v>
      </c>
      <c r="D104" s="91"/>
      <c r="E104" s="92"/>
      <c r="F104" s="90"/>
    </row>
    <row r="105" spans="1:6" x14ac:dyDescent="0.3">
      <c r="A105" s="145">
        <v>243605</v>
      </c>
      <c r="B105" s="17" t="s">
        <v>57</v>
      </c>
      <c r="C105" s="91">
        <v>89000</v>
      </c>
      <c r="D105" s="91"/>
      <c r="E105" s="92"/>
      <c r="F105" s="90"/>
    </row>
    <row r="106" spans="1:6" x14ac:dyDescent="0.3">
      <c r="A106" s="145">
        <v>243608</v>
      </c>
      <c r="B106" s="17" t="s">
        <v>58</v>
      </c>
      <c r="C106" s="91">
        <v>3936000</v>
      </c>
      <c r="D106" s="91"/>
      <c r="E106" s="92"/>
      <c r="F106" s="90"/>
    </row>
    <row r="107" spans="1:6" x14ac:dyDescent="0.3">
      <c r="A107" s="145">
        <v>243609</v>
      </c>
      <c r="B107" s="17" t="s">
        <v>59</v>
      </c>
      <c r="C107" s="91">
        <v>17830000</v>
      </c>
      <c r="D107" s="91"/>
      <c r="E107" s="92"/>
      <c r="F107" s="90"/>
    </row>
    <row r="108" spans="1:6" x14ac:dyDescent="0.3">
      <c r="A108" s="145">
        <v>243615</v>
      </c>
      <c r="B108" s="17" t="s">
        <v>60</v>
      </c>
      <c r="C108" s="91">
        <v>1672000</v>
      </c>
      <c r="D108" s="91"/>
      <c r="E108" s="92"/>
      <c r="F108" s="90"/>
    </row>
    <row r="109" spans="1:6" x14ac:dyDescent="0.3">
      <c r="A109" s="145">
        <v>243625</v>
      </c>
      <c r="B109" s="17" t="s">
        <v>61</v>
      </c>
      <c r="C109" s="91">
        <v>4503000</v>
      </c>
      <c r="D109" s="91"/>
      <c r="E109" s="92"/>
      <c r="F109" s="90"/>
    </row>
    <row r="110" spans="1:6" x14ac:dyDescent="0.3">
      <c r="A110" s="145">
        <v>243695</v>
      </c>
      <c r="B110" s="17" t="s">
        <v>221</v>
      </c>
      <c r="C110" s="94">
        <v>15034000</v>
      </c>
      <c r="D110" s="91"/>
      <c r="E110" s="92"/>
      <c r="F110" s="90"/>
    </row>
    <row r="111" spans="1:6" x14ac:dyDescent="0.3">
      <c r="A111" s="144">
        <v>2440</v>
      </c>
      <c r="B111" s="215" t="s">
        <v>222</v>
      </c>
      <c r="C111" s="216"/>
      <c r="D111" s="216">
        <f>SUM(C112:C116)</f>
        <v>374075629</v>
      </c>
      <c r="E111" s="92"/>
      <c r="F111" s="90"/>
    </row>
    <row r="112" spans="1:6" x14ac:dyDescent="0.3">
      <c r="A112" s="145">
        <v>244004</v>
      </c>
      <c r="B112" s="17" t="s">
        <v>63</v>
      </c>
      <c r="C112" s="91">
        <v>47000</v>
      </c>
      <c r="D112" s="91"/>
      <c r="E112" s="92"/>
      <c r="F112" s="90"/>
    </row>
    <row r="113" spans="1:6" x14ac:dyDescent="0.3">
      <c r="A113" s="145">
        <v>244014</v>
      </c>
      <c r="B113" s="17" t="s">
        <v>91</v>
      </c>
      <c r="C113" s="91">
        <v>121380829</v>
      </c>
      <c r="D113" s="91"/>
      <c r="E113" s="92"/>
      <c r="F113" s="90"/>
    </row>
    <row r="114" spans="1:6" x14ac:dyDescent="0.3">
      <c r="A114" s="145">
        <v>244020</v>
      </c>
      <c r="B114" s="17" t="s">
        <v>367</v>
      </c>
      <c r="C114" s="91">
        <v>0</v>
      </c>
      <c r="D114" s="91"/>
      <c r="E114" s="92"/>
      <c r="F114" s="90"/>
    </row>
    <row r="115" spans="1:6" x14ac:dyDescent="0.3">
      <c r="A115" s="145">
        <v>244024</v>
      </c>
      <c r="B115" s="17" t="s">
        <v>64</v>
      </c>
      <c r="C115" s="91">
        <v>0</v>
      </c>
      <c r="D115" s="91"/>
      <c r="E115" s="92"/>
      <c r="F115" s="90"/>
    </row>
    <row r="116" spans="1:6" x14ac:dyDescent="0.3">
      <c r="A116" s="145">
        <v>244080</v>
      </c>
      <c r="B116" s="17" t="s">
        <v>65</v>
      </c>
      <c r="C116" s="94">
        <v>252647800</v>
      </c>
      <c r="D116" s="91"/>
      <c r="E116" s="92"/>
      <c r="F116" s="90"/>
    </row>
    <row r="117" spans="1:6" x14ac:dyDescent="0.3">
      <c r="A117" s="144">
        <v>2445</v>
      </c>
      <c r="B117" s="215" t="s">
        <v>223</v>
      </c>
      <c r="C117" s="216"/>
      <c r="D117" s="216">
        <f>SUM(C118:C121)</f>
        <v>3314000</v>
      </c>
      <c r="E117" s="92"/>
      <c r="F117" s="90"/>
    </row>
    <row r="118" spans="1:6" x14ac:dyDescent="0.3">
      <c r="A118" s="145">
        <v>244501</v>
      </c>
      <c r="B118" s="17" t="s">
        <v>66</v>
      </c>
      <c r="C118" s="91">
        <v>0</v>
      </c>
      <c r="D118" s="91"/>
      <c r="E118" s="92"/>
      <c r="F118" s="90"/>
    </row>
    <row r="119" spans="1:6" x14ac:dyDescent="0.3">
      <c r="A119" s="145">
        <v>244502</v>
      </c>
      <c r="B119" s="17" t="s">
        <v>67</v>
      </c>
      <c r="C119" s="91">
        <v>3362000</v>
      </c>
      <c r="D119" s="91"/>
      <c r="E119" s="92"/>
      <c r="F119" s="90"/>
    </row>
    <row r="120" spans="1:6" x14ac:dyDescent="0.3">
      <c r="A120" s="145">
        <v>244505</v>
      </c>
      <c r="B120" s="17" t="s">
        <v>68</v>
      </c>
      <c r="C120" s="91">
        <v>0</v>
      </c>
      <c r="D120" s="91"/>
      <c r="E120" s="92"/>
      <c r="F120" s="90"/>
    </row>
    <row r="121" spans="1:6" x14ac:dyDescent="0.3">
      <c r="A121" s="145">
        <v>244506</v>
      </c>
      <c r="B121" s="17" t="s">
        <v>69</v>
      </c>
      <c r="C121" s="94">
        <v>-48000</v>
      </c>
      <c r="D121" s="91"/>
      <c r="E121" s="92"/>
      <c r="F121" s="90"/>
    </row>
    <row r="122" spans="1:6" x14ac:dyDescent="0.3">
      <c r="A122" s="144">
        <v>2465</v>
      </c>
      <c r="B122" s="215" t="s">
        <v>224</v>
      </c>
      <c r="C122" s="216"/>
      <c r="D122" s="216">
        <f>SUM(C123:C126)</f>
        <v>3416489618.3099999</v>
      </c>
      <c r="E122" s="92"/>
      <c r="F122" s="90"/>
    </row>
    <row r="123" spans="1:6" x14ac:dyDescent="0.3">
      <c r="A123" s="145">
        <v>246501</v>
      </c>
      <c r="B123" s="17" t="s">
        <v>70</v>
      </c>
      <c r="C123" s="91">
        <v>0</v>
      </c>
      <c r="D123" s="91"/>
      <c r="E123" s="92"/>
      <c r="F123" s="90"/>
    </row>
    <row r="124" spans="1:6" x14ac:dyDescent="0.3">
      <c r="A124" s="145">
        <v>246503</v>
      </c>
      <c r="B124" s="17" t="s">
        <v>71</v>
      </c>
      <c r="C124" s="91">
        <v>3193179088.3099999</v>
      </c>
      <c r="D124" s="91"/>
      <c r="E124" s="92"/>
      <c r="F124" s="90"/>
    </row>
    <row r="125" spans="1:6" x14ac:dyDescent="0.3">
      <c r="A125" s="145">
        <v>246505</v>
      </c>
      <c r="B125" s="17" t="s">
        <v>225</v>
      </c>
      <c r="C125" s="91">
        <v>65056079</v>
      </c>
      <c r="D125" s="91"/>
      <c r="E125" s="92"/>
      <c r="F125" s="90"/>
    </row>
    <row r="126" spans="1:6" x14ac:dyDescent="0.3">
      <c r="A126" s="145">
        <v>246506</v>
      </c>
      <c r="B126" s="17" t="s">
        <v>226</v>
      </c>
      <c r="C126" s="94">
        <v>158254451</v>
      </c>
      <c r="D126" s="91"/>
      <c r="E126" s="92"/>
      <c r="F126" s="90"/>
    </row>
    <row r="127" spans="1:6" x14ac:dyDescent="0.3">
      <c r="A127" s="144">
        <v>2490</v>
      </c>
      <c r="B127" s="215" t="s">
        <v>227</v>
      </c>
      <c r="C127" s="216"/>
      <c r="D127" s="216">
        <f>SUM(C128:C133)</f>
        <v>644709880</v>
      </c>
      <c r="E127" s="92"/>
      <c r="F127" s="90"/>
    </row>
    <row r="128" spans="1:6" x14ac:dyDescent="0.3">
      <c r="A128" s="145">
        <v>249027</v>
      </c>
      <c r="B128" s="17" t="s">
        <v>228</v>
      </c>
      <c r="C128" s="91">
        <v>0</v>
      </c>
      <c r="D128" s="216"/>
      <c r="E128" s="92"/>
      <c r="F128" s="90"/>
    </row>
    <row r="129" spans="1:6" x14ac:dyDescent="0.3">
      <c r="A129" s="145">
        <v>249027</v>
      </c>
      <c r="B129" s="17" t="s">
        <v>74</v>
      </c>
      <c r="C129" s="91">
        <v>0</v>
      </c>
      <c r="D129" s="91"/>
      <c r="E129" s="92"/>
      <c r="F129" s="90"/>
    </row>
    <row r="130" spans="1:6" x14ac:dyDescent="0.3">
      <c r="A130" s="145">
        <v>249054</v>
      </c>
      <c r="B130" s="17" t="s">
        <v>75</v>
      </c>
      <c r="C130" s="91">
        <v>1274728</v>
      </c>
      <c r="D130" s="91"/>
      <c r="E130" s="92"/>
      <c r="F130" s="90"/>
    </row>
    <row r="131" spans="1:6" x14ac:dyDescent="0.3">
      <c r="A131" s="145">
        <v>249055</v>
      </c>
      <c r="B131" s="17" t="s">
        <v>76</v>
      </c>
      <c r="C131" s="91">
        <v>1144300</v>
      </c>
      <c r="D131" s="91"/>
      <c r="E131" s="92"/>
      <c r="F131" s="90"/>
    </row>
    <row r="132" spans="1:6" x14ac:dyDescent="0.3">
      <c r="A132" s="145">
        <v>249062</v>
      </c>
      <c r="B132" s="17" t="s">
        <v>229</v>
      </c>
      <c r="C132" s="91">
        <v>437365920</v>
      </c>
      <c r="D132" s="91"/>
      <c r="E132" s="92"/>
      <c r="F132" s="90"/>
    </row>
    <row r="133" spans="1:6" x14ac:dyDescent="0.3">
      <c r="A133" s="145">
        <v>249090</v>
      </c>
      <c r="B133" s="17" t="s">
        <v>82</v>
      </c>
      <c r="C133" s="94">
        <v>204924932</v>
      </c>
      <c r="D133" s="91"/>
      <c r="E133" s="92"/>
      <c r="F133" s="90"/>
    </row>
    <row r="134" spans="1:6" ht="15.6" x14ac:dyDescent="0.3">
      <c r="A134" s="143">
        <v>25</v>
      </c>
      <c r="B134" s="212" t="s">
        <v>230</v>
      </c>
      <c r="C134" s="213"/>
      <c r="D134" s="213"/>
      <c r="E134" s="213">
        <f>D135</f>
        <v>202436728.27000001</v>
      </c>
      <c r="F134" s="88"/>
    </row>
    <row r="135" spans="1:6" x14ac:dyDescent="0.3">
      <c r="A135" s="144">
        <v>2511</v>
      </c>
      <c r="B135" s="215" t="s">
        <v>231</v>
      </c>
      <c r="C135" s="216"/>
      <c r="D135" s="216">
        <f>SUM(C136:C140)</f>
        <v>202436728.27000001</v>
      </c>
      <c r="E135" s="92"/>
      <c r="F135" s="90"/>
    </row>
    <row r="136" spans="1:6" x14ac:dyDescent="0.3">
      <c r="A136" s="145">
        <v>251102</v>
      </c>
      <c r="B136" s="17" t="s">
        <v>232</v>
      </c>
      <c r="C136" s="91">
        <v>178833828.27000001</v>
      </c>
      <c r="D136" s="91"/>
      <c r="E136" s="92"/>
      <c r="F136" s="90"/>
    </row>
    <row r="137" spans="1:6" x14ac:dyDescent="0.3">
      <c r="A137" s="145">
        <v>251103</v>
      </c>
      <c r="B137" s="17" t="s">
        <v>297</v>
      </c>
      <c r="C137" s="91">
        <v>0</v>
      </c>
      <c r="D137" s="91"/>
      <c r="E137" s="92"/>
      <c r="F137" s="90"/>
    </row>
    <row r="138" spans="1:6" x14ac:dyDescent="0.3">
      <c r="A138" s="145">
        <v>251122</v>
      </c>
      <c r="B138" s="17" t="s">
        <v>93</v>
      </c>
      <c r="C138" s="91">
        <v>17693700</v>
      </c>
      <c r="D138" s="91"/>
      <c r="E138" s="92"/>
      <c r="F138" s="90"/>
    </row>
    <row r="139" spans="1:6" x14ac:dyDescent="0.3">
      <c r="A139" s="145">
        <v>251123</v>
      </c>
      <c r="B139" s="17" t="s">
        <v>443</v>
      </c>
      <c r="C139" s="91">
        <v>13800</v>
      </c>
      <c r="D139" s="91"/>
      <c r="E139" s="92"/>
      <c r="F139" s="90"/>
    </row>
    <row r="140" spans="1:6" x14ac:dyDescent="0.3">
      <c r="A140" s="145">
        <v>251124</v>
      </c>
      <c r="B140" s="17" t="s">
        <v>233</v>
      </c>
      <c r="C140" s="94">
        <v>5895400</v>
      </c>
      <c r="D140" s="91"/>
      <c r="E140" s="92"/>
      <c r="F140" s="90"/>
    </row>
    <row r="141" spans="1:6" ht="15.6" customHeight="1" x14ac:dyDescent="0.3">
      <c r="A141" s="278" t="s">
        <v>234</v>
      </c>
      <c r="B141" s="279"/>
      <c r="C141" s="210"/>
      <c r="D141" s="211"/>
      <c r="E141" s="82">
        <f>E91+E134</f>
        <v>4999368766.5799999</v>
      </c>
      <c r="F141" s="83"/>
    </row>
    <row r="142" spans="1:6" ht="15.6" x14ac:dyDescent="0.3">
      <c r="A142" s="143">
        <v>27</v>
      </c>
      <c r="B142" s="212" t="s">
        <v>235</v>
      </c>
      <c r="C142" s="213"/>
      <c r="D142" s="214"/>
      <c r="E142" s="213">
        <f>D143+D145</f>
        <v>18744363763.549999</v>
      </c>
      <c r="F142" s="90"/>
    </row>
    <row r="143" spans="1:6" x14ac:dyDescent="0.3">
      <c r="A143" s="144">
        <v>2701</v>
      </c>
      <c r="B143" s="215" t="s">
        <v>236</v>
      </c>
      <c r="C143" s="216"/>
      <c r="D143" s="216">
        <f>C144</f>
        <v>20696293</v>
      </c>
      <c r="E143" s="92"/>
      <c r="F143" s="90"/>
    </row>
    <row r="144" spans="1:6" x14ac:dyDescent="0.3">
      <c r="A144" s="145">
        <v>270103</v>
      </c>
      <c r="B144" s="17" t="s">
        <v>84</v>
      </c>
      <c r="C144" s="94">
        <v>20696293</v>
      </c>
      <c r="D144" s="91"/>
      <c r="E144" s="92"/>
      <c r="F144" s="90"/>
    </row>
    <row r="145" spans="1:6" x14ac:dyDescent="0.3">
      <c r="A145" s="144">
        <v>2790</v>
      </c>
      <c r="B145" s="215" t="s">
        <v>237</v>
      </c>
      <c r="C145" s="216"/>
      <c r="D145" s="216">
        <f>SUM(C146:C147)</f>
        <v>18723667470.549999</v>
      </c>
      <c r="E145" s="92"/>
      <c r="F145" s="90"/>
    </row>
    <row r="146" spans="1:6" x14ac:dyDescent="0.3">
      <c r="A146" s="145">
        <v>279016</v>
      </c>
      <c r="B146" s="17" t="s">
        <v>85</v>
      </c>
      <c r="C146" s="91">
        <v>18723667470.549999</v>
      </c>
      <c r="D146" s="91"/>
      <c r="E146" s="92"/>
      <c r="F146" s="90"/>
    </row>
    <row r="147" spans="1:6" x14ac:dyDescent="0.3">
      <c r="A147" s="145">
        <v>279090</v>
      </c>
      <c r="B147" s="17" t="s">
        <v>86</v>
      </c>
      <c r="C147" s="94">
        <v>0</v>
      </c>
      <c r="D147" s="91"/>
      <c r="E147" s="92"/>
      <c r="F147" s="90"/>
    </row>
    <row r="148" spans="1:6" ht="15.6" x14ac:dyDescent="0.3">
      <c r="A148" s="143">
        <v>29</v>
      </c>
      <c r="B148" s="212" t="s">
        <v>238</v>
      </c>
      <c r="C148" s="213"/>
      <c r="D148" s="213"/>
      <c r="E148" s="213">
        <f>D149</f>
        <v>20193300</v>
      </c>
      <c r="F148" s="88"/>
    </row>
    <row r="149" spans="1:6" x14ac:dyDescent="0.3">
      <c r="A149" s="144">
        <v>2903</v>
      </c>
      <c r="B149" s="215" t="s">
        <v>239</v>
      </c>
      <c r="C149" s="216"/>
      <c r="D149" s="216">
        <f>C150</f>
        <v>20193300</v>
      </c>
      <c r="E149" s="92"/>
      <c r="F149" s="90"/>
    </row>
    <row r="150" spans="1:6" x14ac:dyDescent="0.3">
      <c r="A150" s="145">
        <v>290304</v>
      </c>
      <c r="B150" s="17" t="s">
        <v>87</v>
      </c>
      <c r="C150" s="94">
        <v>20193300</v>
      </c>
      <c r="D150" s="91"/>
      <c r="E150" s="92"/>
      <c r="F150" s="90"/>
    </row>
    <row r="151" spans="1:6" ht="15.6" customHeight="1" thickBot="1" x14ac:dyDescent="0.35">
      <c r="A151" s="275" t="s">
        <v>240</v>
      </c>
      <c r="B151" s="276"/>
      <c r="C151" s="217"/>
      <c r="D151" s="218"/>
      <c r="E151" s="219">
        <f>E142+E148</f>
        <v>18764557063.549999</v>
      </c>
      <c r="F151" s="220"/>
    </row>
    <row r="152" spans="1:6" x14ac:dyDescent="0.3">
      <c r="A152" s="148"/>
      <c r="B152" s="95"/>
      <c r="C152" s="216"/>
      <c r="D152" s="92"/>
      <c r="E152" s="216"/>
      <c r="F152" s="92"/>
    </row>
    <row r="153" spans="1:6" x14ac:dyDescent="0.3">
      <c r="A153" s="148"/>
      <c r="B153" s="95"/>
      <c r="C153" s="216"/>
      <c r="D153" s="92"/>
      <c r="E153" s="216"/>
      <c r="F153" s="92"/>
    </row>
    <row r="154" spans="1:6" x14ac:dyDescent="0.3">
      <c r="A154" s="148"/>
      <c r="B154" s="95"/>
      <c r="C154" s="216"/>
      <c r="D154" s="92"/>
      <c r="E154" s="216"/>
      <c r="F154" s="92"/>
    </row>
    <row r="155" spans="1:6" x14ac:dyDescent="0.3">
      <c r="A155" s="148"/>
      <c r="B155" s="95"/>
      <c r="C155" s="216"/>
      <c r="D155" s="92"/>
      <c r="E155" s="216"/>
      <c r="F155" s="92"/>
    </row>
    <row r="156" spans="1:6" x14ac:dyDescent="0.3">
      <c r="A156" s="148"/>
      <c r="B156" s="95"/>
      <c r="C156" s="216"/>
      <c r="D156" s="92"/>
      <c r="E156" s="216"/>
      <c r="F156" s="92"/>
    </row>
    <row r="157" spans="1:6" x14ac:dyDescent="0.3">
      <c r="A157" s="148"/>
      <c r="B157" s="95"/>
      <c r="C157" s="216"/>
      <c r="D157" s="92"/>
      <c r="E157" s="216"/>
      <c r="F157" s="92"/>
    </row>
    <row r="158" spans="1:6" x14ac:dyDescent="0.3">
      <c r="A158" s="148"/>
      <c r="B158" s="95"/>
      <c r="C158" s="216"/>
      <c r="D158" s="92"/>
      <c r="E158" s="216"/>
      <c r="F158" s="92"/>
    </row>
    <row r="159" spans="1:6" x14ac:dyDescent="0.3">
      <c r="A159" s="148"/>
      <c r="B159" s="95"/>
      <c r="C159" s="216"/>
      <c r="D159" s="92"/>
      <c r="E159" s="216"/>
      <c r="F159" s="92"/>
    </row>
    <row r="160" spans="1:6" x14ac:dyDescent="0.3">
      <c r="A160" s="148"/>
      <c r="B160" s="95"/>
      <c r="C160" s="216"/>
      <c r="D160" s="92"/>
      <c r="E160" s="216"/>
      <c r="F160" s="92"/>
    </row>
    <row r="161" spans="1:6" x14ac:dyDescent="0.3">
      <c r="A161" s="148"/>
      <c r="B161" s="95"/>
      <c r="C161" s="216"/>
      <c r="D161" s="92"/>
      <c r="E161" s="216"/>
      <c r="F161" s="92"/>
    </row>
    <row r="162" spans="1:6" x14ac:dyDescent="0.3">
      <c r="A162" s="148"/>
      <c r="B162" s="95"/>
      <c r="C162" s="216"/>
      <c r="D162" s="92"/>
      <c r="E162" s="216"/>
      <c r="F162" s="92"/>
    </row>
    <row r="163" spans="1:6" x14ac:dyDescent="0.3">
      <c r="A163" s="148"/>
      <c r="B163" s="95"/>
      <c r="C163" s="216"/>
      <c r="D163" s="92"/>
      <c r="E163" s="216"/>
      <c r="F163" s="92"/>
    </row>
    <row r="164" spans="1:6" x14ac:dyDescent="0.3">
      <c r="A164" s="148"/>
      <c r="B164" s="95"/>
      <c r="C164" s="216"/>
      <c r="D164" s="92"/>
      <c r="E164" s="216"/>
      <c r="F164" s="92"/>
    </row>
    <row r="165" spans="1:6" x14ac:dyDescent="0.3">
      <c r="A165" s="148"/>
      <c r="B165" s="95"/>
      <c r="C165" s="216"/>
      <c r="D165" s="92"/>
      <c r="E165" s="216"/>
      <c r="F165" s="92"/>
    </row>
    <row r="166" spans="1:6" x14ac:dyDescent="0.3">
      <c r="A166" s="148"/>
      <c r="B166" s="95"/>
      <c r="C166" s="216"/>
      <c r="D166" s="92"/>
      <c r="E166" s="216"/>
      <c r="F166" s="92"/>
    </row>
    <row r="167" spans="1:6" x14ac:dyDescent="0.3">
      <c r="A167" s="148"/>
      <c r="B167" s="95"/>
      <c r="C167" s="216"/>
      <c r="D167" s="92"/>
      <c r="E167" s="216"/>
      <c r="F167" s="92"/>
    </row>
    <row r="168" spans="1:6" x14ac:dyDescent="0.3">
      <c r="A168" s="148"/>
      <c r="B168" s="95"/>
      <c r="C168" s="216"/>
      <c r="D168" s="92"/>
      <c r="E168" s="216"/>
      <c r="F168" s="92"/>
    </row>
    <row r="169" spans="1:6" x14ac:dyDescent="0.3">
      <c r="A169" s="148"/>
      <c r="B169" s="95"/>
      <c r="C169" s="216"/>
      <c r="D169" s="92"/>
      <c r="E169" s="216"/>
      <c r="F169" s="92"/>
    </row>
    <row r="170" spans="1:6" ht="17.399999999999999" x14ac:dyDescent="0.3">
      <c r="A170" s="277" t="s">
        <v>3</v>
      </c>
      <c r="B170" s="277"/>
      <c r="C170" s="277"/>
      <c r="D170" s="277"/>
      <c r="E170" s="277"/>
      <c r="F170" s="277"/>
    </row>
    <row r="171" spans="1:6" ht="17.399999999999999" x14ac:dyDescent="0.3">
      <c r="A171" s="277" t="s">
        <v>167</v>
      </c>
      <c r="B171" s="277"/>
      <c r="C171" s="277"/>
      <c r="D171" s="277"/>
      <c r="E171" s="277"/>
      <c r="F171" s="277"/>
    </row>
    <row r="172" spans="1:6" ht="17.399999999999999" x14ac:dyDescent="0.3">
      <c r="A172" s="277" t="s">
        <v>457</v>
      </c>
      <c r="B172" s="277"/>
      <c r="C172" s="277"/>
      <c r="D172" s="277"/>
      <c r="E172" s="277"/>
      <c r="F172" s="277"/>
    </row>
    <row r="173" spans="1:6" ht="17.399999999999999" x14ac:dyDescent="0.3">
      <c r="A173" s="277" t="s">
        <v>458</v>
      </c>
      <c r="B173" s="277"/>
      <c r="C173" s="277"/>
      <c r="D173" s="277"/>
      <c r="E173" s="277"/>
      <c r="F173" s="277"/>
    </row>
    <row r="174" spans="1:6" ht="16.2" x14ac:dyDescent="0.3">
      <c r="B174" s="221"/>
      <c r="C174" s="222"/>
      <c r="E174" s="222"/>
    </row>
    <row r="175" spans="1:6" ht="15" thickBot="1" x14ac:dyDescent="0.35">
      <c r="A175" s="148"/>
      <c r="B175" s="95"/>
      <c r="C175" s="216"/>
      <c r="D175" s="92"/>
      <c r="E175" s="216"/>
      <c r="F175" s="92"/>
    </row>
    <row r="176" spans="1:6" ht="15.6" x14ac:dyDescent="0.3">
      <c r="A176" s="223">
        <v>3</v>
      </c>
      <c r="B176" s="224" t="s">
        <v>95</v>
      </c>
      <c r="C176" s="225"/>
      <c r="D176" s="226"/>
      <c r="E176" s="226"/>
      <c r="F176" s="227">
        <f>E177</f>
        <v>18706354357.090004</v>
      </c>
    </row>
    <row r="177" spans="1:6" ht="15.6" x14ac:dyDescent="0.3">
      <c r="A177" s="142">
        <v>32</v>
      </c>
      <c r="B177" s="209" t="s">
        <v>241</v>
      </c>
      <c r="C177" s="210"/>
      <c r="D177" s="211"/>
      <c r="E177" s="210">
        <f>D178+D180+D183+D186</f>
        <v>18706354357.090004</v>
      </c>
      <c r="F177" s="85"/>
    </row>
    <row r="178" spans="1:6" x14ac:dyDescent="0.3">
      <c r="A178" s="144">
        <v>3208</v>
      </c>
      <c r="B178" s="215" t="s">
        <v>242</v>
      </c>
      <c r="C178" s="216"/>
      <c r="D178" s="216">
        <f>C179</f>
        <v>656726309</v>
      </c>
      <c r="E178" s="92"/>
      <c r="F178" s="90"/>
    </row>
    <row r="179" spans="1:6" x14ac:dyDescent="0.3">
      <c r="A179" s="145">
        <v>320801</v>
      </c>
      <c r="B179" s="17" t="s">
        <v>97</v>
      </c>
      <c r="C179" s="94">
        <v>656726309</v>
      </c>
      <c r="D179" s="91"/>
      <c r="E179" s="92"/>
      <c r="F179" s="90"/>
    </row>
    <row r="180" spans="1:6" x14ac:dyDescent="0.3">
      <c r="A180" s="144">
        <v>3215</v>
      </c>
      <c r="B180" s="215" t="s">
        <v>243</v>
      </c>
      <c r="C180" s="216"/>
      <c r="D180" s="216">
        <f>SUM(C181:C182)</f>
        <v>2132525093.26</v>
      </c>
      <c r="E180" s="92"/>
      <c r="F180" s="90"/>
    </row>
    <row r="181" spans="1:6" x14ac:dyDescent="0.3">
      <c r="A181" s="145">
        <v>321502</v>
      </c>
      <c r="B181" s="17" t="s">
        <v>98</v>
      </c>
      <c r="C181" s="91">
        <v>328363154</v>
      </c>
      <c r="D181" s="91"/>
      <c r="E181" s="92"/>
      <c r="F181" s="90"/>
    </row>
    <row r="182" spans="1:6" x14ac:dyDescent="0.3">
      <c r="A182" s="145">
        <v>321505</v>
      </c>
      <c r="B182" s="17" t="s">
        <v>99</v>
      </c>
      <c r="C182" s="94">
        <v>1804161939.26</v>
      </c>
      <c r="D182" s="91"/>
      <c r="E182" s="92"/>
      <c r="F182" s="90"/>
    </row>
    <row r="183" spans="1:6" x14ac:dyDescent="0.3">
      <c r="A183" s="144">
        <v>3225</v>
      </c>
      <c r="B183" s="215" t="s">
        <v>244</v>
      </c>
      <c r="C183" s="216"/>
      <c r="D183" s="216">
        <f>SUM(C184:C185)</f>
        <v>15819161548.080002</v>
      </c>
      <c r="E183" s="92"/>
      <c r="F183" s="90"/>
    </row>
    <row r="184" spans="1:6" x14ac:dyDescent="0.3">
      <c r="A184" s="145">
        <v>322501</v>
      </c>
      <c r="B184" s="17" t="s">
        <v>100</v>
      </c>
      <c r="C184" s="91">
        <v>20482254965.950001</v>
      </c>
      <c r="D184" s="91"/>
      <c r="E184" s="92"/>
      <c r="F184" s="90"/>
    </row>
    <row r="185" spans="1:6" x14ac:dyDescent="0.3">
      <c r="A185" s="145">
        <v>322502</v>
      </c>
      <c r="B185" s="17" t="s">
        <v>101</v>
      </c>
      <c r="C185" s="94">
        <v>-4663093417.8699999</v>
      </c>
      <c r="D185" s="91"/>
      <c r="E185" s="92"/>
      <c r="F185" s="90"/>
    </row>
    <row r="186" spans="1:6" x14ac:dyDescent="0.3">
      <c r="A186" s="144">
        <v>3230</v>
      </c>
      <c r="B186" s="95" t="s">
        <v>245</v>
      </c>
      <c r="C186" s="216"/>
      <c r="D186" s="216">
        <f>C187</f>
        <v>97941406.75</v>
      </c>
      <c r="E186" s="92"/>
      <c r="F186" s="98"/>
    </row>
    <row r="187" spans="1:6" x14ac:dyDescent="0.3">
      <c r="A187" s="147">
        <v>323001</v>
      </c>
      <c r="B187" s="228" t="s">
        <v>102</v>
      </c>
      <c r="C187" s="110">
        <f>'Estado Resultadol Enero 2024.'!G179</f>
        <v>97941406.75</v>
      </c>
      <c r="D187" s="229"/>
      <c r="E187" s="229"/>
      <c r="F187" s="111"/>
    </row>
    <row r="188" spans="1:6" ht="16.2" thickBot="1" x14ac:dyDescent="0.35">
      <c r="A188" s="230"/>
      <c r="B188" s="231" t="s">
        <v>246</v>
      </c>
      <c r="C188" s="232"/>
      <c r="D188" s="233"/>
      <c r="E188" s="233"/>
      <c r="F188" s="234">
        <f>F90+F176</f>
        <v>42470280187.220001</v>
      </c>
    </row>
    <row r="189" spans="1:6" x14ac:dyDescent="0.3">
      <c r="A189" s="146"/>
      <c r="B189" s="99"/>
      <c r="C189" s="91"/>
      <c r="D189" s="92"/>
      <c r="E189" s="92"/>
      <c r="F189" s="90"/>
    </row>
    <row r="190" spans="1:6" x14ac:dyDescent="0.3">
      <c r="A190" s="146"/>
      <c r="B190" s="99"/>
      <c r="C190" s="91"/>
      <c r="D190" s="92"/>
      <c r="E190" s="92"/>
      <c r="F190" s="96"/>
    </row>
    <row r="191" spans="1:6" x14ac:dyDescent="0.3">
      <c r="A191" s="146"/>
      <c r="B191" s="99"/>
      <c r="C191" s="91"/>
      <c r="D191" s="92"/>
      <c r="E191" s="92"/>
      <c r="F191" s="96"/>
    </row>
    <row r="192" spans="1:6" x14ac:dyDescent="0.3">
      <c r="A192" s="146"/>
      <c r="B192" s="99"/>
      <c r="C192" s="91"/>
      <c r="D192" s="92"/>
      <c r="E192" s="92"/>
      <c r="F192" s="90"/>
    </row>
    <row r="193" spans="1:7" x14ac:dyDescent="0.3">
      <c r="A193" s="146"/>
      <c r="B193" s="99"/>
      <c r="C193" s="91"/>
      <c r="D193" s="92"/>
      <c r="E193" s="92"/>
      <c r="F193" s="90"/>
    </row>
    <row r="194" spans="1:7" x14ac:dyDescent="0.3">
      <c r="A194" s="146"/>
      <c r="B194" s="99"/>
      <c r="C194" s="91"/>
      <c r="D194" s="92"/>
      <c r="E194" s="92"/>
      <c r="F194" s="90"/>
    </row>
    <row r="195" spans="1:7" x14ac:dyDescent="0.3">
      <c r="A195" s="146"/>
      <c r="B195" s="99"/>
      <c r="C195" s="91"/>
      <c r="D195" s="92"/>
      <c r="E195" s="92"/>
      <c r="F195" s="90"/>
    </row>
    <row r="196" spans="1:7" x14ac:dyDescent="0.3">
      <c r="A196" s="146"/>
      <c r="B196" s="168"/>
      <c r="C196" s="91"/>
      <c r="D196" s="92"/>
      <c r="E196" s="169"/>
      <c r="F196" s="170"/>
    </row>
    <row r="197" spans="1:7" x14ac:dyDescent="0.3">
      <c r="A197" s="89"/>
      <c r="B197" s="236" t="s">
        <v>450</v>
      </c>
      <c r="C197" s="215"/>
      <c r="D197" s="71"/>
      <c r="E197" s="286" t="s">
        <v>465</v>
      </c>
      <c r="F197" s="287"/>
      <c r="G197" s="177"/>
    </row>
    <row r="198" spans="1:7" x14ac:dyDescent="0.3">
      <c r="A198" s="89"/>
      <c r="B198" s="236" t="s">
        <v>156</v>
      </c>
      <c r="C198" s="215"/>
      <c r="D198" s="215"/>
      <c r="E198" s="284" t="s">
        <v>460</v>
      </c>
      <c r="F198" s="285"/>
      <c r="G198" s="178"/>
    </row>
    <row r="199" spans="1:7" x14ac:dyDescent="0.3">
      <c r="A199" s="235"/>
      <c r="B199" s="236"/>
      <c r="C199" s="215"/>
      <c r="D199" s="215"/>
      <c r="E199" s="92"/>
      <c r="F199" s="90"/>
    </row>
    <row r="200" spans="1:7" x14ac:dyDescent="0.3">
      <c r="A200" s="235"/>
      <c r="B200" s="236"/>
      <c r="C200" s="215"/>
      <c r="D200" s="215"/>
      <c r="E200" s="92"/>
      <c r="F200" s="90"/>
    </row>
    <row r="201" spans="1:7" x14ac:dyDescent="0.3">
      <c r="A201" s="235"/>
      <c r="B201" s="236"/>
      <c r="C201" s="169"/>
      <c r="D201" s="169"/>
      <c r="E201" s="236"/>
      <c r="F201" s="87"/>
    </row>
    <row r="202" spans="1:7" x14ac:dyDescent="0.3">
      <c r="A202" s="235"/>
      <c r="B202" s="236"/>
      <c r="C202" s="283" t="s">
        <v>157</v>
      </c>
      <c r="D202" s="283"/>
      <c r="E202" s="236"/>
      <c r="F202" s="87"/>
    </row>
    <row r="203" spans="1:7" x14ac:dyDescent="0.3">
      <c r="A203" s="235"/>
      <c r="B203" s="236"/>
      <c r="C203" s="282" t="s">
        <v>247</v>
      </c>
      <c r="D203" s="282"/>
      <c r="E203" s="236"/>
      <c r="F203" s="87"/>
    </row>
    <row r="204" spans="1:7" x14ac:dyDescent="0.3">
      <c r="A204" s="235"/>
      <c r="B204" s="236"/>
      <c r="C204" s="282" t="s">
        <v>461</v>
      </c>
      <c r="D204" s="282"/>
      <c r="E204" s="236"/>
      <c r="F204" s="87"/>
    </row>
    <row r="205" spans="1:7" ht="15" thickBot="1" x14ac:dyDescent="0.35">
      <c r="A205" s="171"/>
      <c r="B205" s="172"/>
      <c r="C205" s="172"/>
      <c r="D205" s="280"/>
      <c r="E205" s="280"/>
      <c r="F205" s="281"/>
    </row>
    <row r="206" spans="1:7" x14ac:dyDescent="0.3">
      <c r="A206" s="148"/>
      <c r="B206" s="95"/>
      <c r="C206" s="92"/>
      <c r="D206" s="61"/>
      <c r="E206" s="61"/>
      <c r="F206" s="61"/>
    </row>
    <row r="207" spans="1:7" x14ac:dyDescent="0.3">
      <c r="A207" s="148"/>
      <c r="B207" s="99"/>
      <c r="C207" s="92"/>
      <c r="D207" s="92"/>
    </row>
  </sheetData>
  <mergeCells count="22">
    <mergeCell ref="A85:F85"/>
    <mergeCell ref="A86:F86"/>
    <mergeCell ref="A87:F87"/>
    <mergeCell ref="A88:F88"/>
    <mergeCell ref="A170:F170"/>
    <mergeCell ref="D205:F205"/>
    <mergeCell ref="A141:B141"/>
    <mergeCell ref="A151:B151"/>
    <mergeCell ref="A171:F171"/>
    <mergeCell ref="A172:F172"/>
    <mergeCell ref="A173:F173"/>
    <mergeCell ref="C203:D203"/>
    <mergeCell ref="C202:D202"/>
    <mergeCell ref="C204:D204"/>
    <mergeCell ref="E198:F198"/>
    <mergeCell ref="E197:F197"/>
    <mergeCell ref="A70:B70"/>
    <mergeCell ref="A1:F1"/>
    <mergeCell ref="A2:F2"/>
    <mergeCell ref="A3:F3"/>
    <mergeCell ref="A4:F4"/>
    <mergeCell ref="A34:B34"/>
  </mergeCells>
  <printOptions horizontalCentered="1"/>
  <pageMargins left="0.31496062992125984" right="0.11811023622047245" top="0.35433070866141736" bottom="0.15748031496062992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C471C-E9FE-4DF7-8664-5EC85CCE0D34}">
  <sheetPr>
    <tabColor theme="9" tint="0.79998168889431442"/>
  </sheetPr>
  <dimension ref="A1:H220"/>
  <sheetViews>
    <sheetView workbookViewId="0">
      <selection sqref="A1:G1"/>
    </sheetView>
  </sheetViews>
  <sheetFormatPr baseColWidth="10" defaultRowHeight="13.2" x14ac:dyDescent="0.25"/>
  <cols>
    <col min="1" max="1" width="11.5546875" style="160"/>
    <col min="2" max="2" width="47.44140625" style="61" customWidth="1"/>
    <col min="3" max="3" width="16.6640625" style="61" customWidth="1"/>
    <col min="4" max="4" width="18.33203125" style="61" customWidth="1"/>
    <col min="5" max="5" width="18" style="61" customWidth="1"/>
    <col min="6" max="6" width="20.33203125" style="61" bestFit="1" customWidth="1"/>
    <col min="7" max="7" width="22.33203125" style="61" bestFit="1" customWidth="1"/>
    <col min="8" max="8" width="6.5546875" style="61" customWidth="1"/>
    <col min="9" max="16384" width="11.5546875" style="61"/>
  </cols>
  <sheetData>
    <row r="1" spans="1:7" ht="17.399999999999999" x14ac:dyDescent="0.3">
      <c r="A1" s="289" t="s">
        <v>3</v>
      </c>
      <c r="B1" s="289"/>
      <c r="C1" s="289"/>
      <c r="D1" s="289"/>
      <c r="E1" s="289"/>
      <c r="F1" s="289"/>
      <c r="G1" s="289"/>
    </row>
    <row r="2" spans="1:7" ht="17.399999999999999" x14ac:dyDescent="0.3">
      <c r="A2" s="289" t="s">
        <v>248</v>
      </c>
      <c r="B2" s="289"/>
      <c r="C2" s="289"/>
      <c r="D2" s="289"/>
      <c r="E2" s="289"/>
      <c r="F2" s="289"/>
      <c r="G2" s="289"/>
    </row>
    <row r="3" spans="1:7" ht="17.399999999999999" x14ac:dyDescent="0.3">
      <c r="A3" s="289" t="s">
        <v>374</v>
      </c>
      <c r="B3" s="289"/>
      <c r="C3" s="289"/>
      <c r="D3" s="289"/>
      <c r="E3" s="289"/>
      <c r="F3" s="289"/>
      <c r="G3" s="289"/>
    </row>
    <row r="4" spans="1:7" ht="17.399999999999999" x14ac:dyDescent="0.3">
      <c r="A4" s="289" t="s">
        <v>459</v>
      </c>
      <c r="B4" s="289"/>
      <c r="C4" s="289"/>
      <c r="D4" s="289"/>
      <c r="E4" s="289"/>
      <c r="F4" s="289"/>
      <c r="G4" s="289"/>
    </row>
    <row r="5" spans="1:7" ht="17.399999999999999" x14ac:dyDescent="0.3">
      <c r="A5" s="150"/>
      <c r="B5" s="79"/>
      <c r="C5" s="79"/>
      <c r="D5" s="79"/>
      <c r="E5" s="79"/>
      <c r="F5" s="79"/>
      <c r="G5" s="79"/>
    </row>
    <row r="6" spans="1:7" ht="18" thickBot="1" x14ac:dyDescent="0.35">
      <c r="A6" s="150"/>
      <c r="B6" s="79"/>
      <c r="C6" s="79"/>
      <c r="D6" s="79"/>
      <c r="E6" s="79"/>
      <c r="F6" s="79"/>
      <c r="G6" s="79"/>
    </row>
    <row r="7" spans="1:7" ht="15.6" x14ac:dyDescent="0.3">
      <c r="A7" s="151" t="s">
        <v>168</v>
      </c>
      <c r="B7" s="106" t="s">
        <v>169</v>
      </c>
      <c r="C7" s="106" t="s">
        <v>249</v>
      </c>
      <c r="D7" s="106" t="s">
        <v>250</v>
      </c>
      <c r="E7" s="106" t="s">
        <v>171</v>
      </c>
      <c r="F7" s="106" t="s">
        <v>172</v>
      </c>
      <c r="G7" s="107" t="s">
        <v>173</v>
      </c>
    </row>
    <row r="8" spans="1:7" x14ac:dyDescent="0.25">
      <c r="A8" s="152"/>
      <c r="G8" s="67"/>
    </row>
    <row r="9" spans="1:7" ht="15.6" x14ac:dyDescent="0.3">
      <c r="A9" s="153">
        <v>4</v>
      </c>
      <c r="B9" s="86" t="s">
        <v>251</v>
      </c>
      <c r="C9" s="240"/>
      <c r="D9" s="240"/>
      <c r="E9" s="240"/>
      <c r="F9" s="240"/>
      <c r="G9" s="108">
        <f>F10+F23</f>
        <v>2769919712.4899998</v>
      </c>
    </row>
    <row r="10" spans="1:7" ht="15.6" x14ac:dyDescent="0.3">
      <c r="A10" s="154">
        <v>43</v>
      </c>
      <c r="B10" s="212" t="s">
        <v>252</v>
      </c>
      <c r="C10" s="241"/>
      <c r="D10" s="241"/>
      <c r="E10" s="241"/>
      <c r="F10" s="242">
        <f>E11+E19</f>
        <v>2740933738</v>
      </c>
      <c r="G10" s="67"/>
    </row>
    <row r="11" spans="1:7" x14ac:dyDescent="0.25">
      <c r="A11" s="155">
        <v>4340</v>
      </c>
      <c r="B11" s="71" t="s">
        <v>253</v>
      </c>
      <c r="E11" s="243">
        <f>D12+D15</f>
        <v>3652112738</v>
      </c>
      <c r="G11" s="67"/>
    </row>
    <row r="12" spans="1:7" x14ac:dyDescent="0.25">
      <c r="A12" s="155">
        <v>434001</v>
      </c>
      <c r="B12" s="71" t="s">
        <v>254</v>
      </c>
      <c r="D12" s="243">
        <f>C13+C14</f>
        <v>3644716000</v>
      </c>
      <c r="G12" s="67"/>
    </row>
    <row r="13" spans="1:7" x14ac:dyDescent="0.25">
      <c r="A13" s="156">
        <v>43400101</v>
      </c>
      <c r="B13" s="68" t="s">
        <v>255</v>
      </c>
      <c r="C13" s="244">
        <v>471372000</v>
      </c>
      <c r="D13" s="68"/>
      <c r="E13" s="68"/>
      <c r="F13" s="68"/>
      <c r="G13" s="67"/>
    </row>
    <row r="14" spans="1:7" x14ac:dyDescent="0.25">
      <c r="A14" s="156">
        <v>43400102</v>
      </c>
      <c r="B14" s="68" t="s">
        <v>256</v>
      </c>
      <c r="C14" s="100">
        <v>3173344000</v>
      </c>
      <c r="D14" s="68"/>
      <c r="E14" s="68"/>
      <c r="F14" s="68"/>
      <c r="G14" s="67"/>
    </row>
    <row r="15" spans="1:7" x14ac:dyDescent="0.25">
      <c r="A15" s="155">
        <v>434002</v>
      </c>
      <c r="B15" s="71" t="s">
        <v>257</v>
      </c>
      <c r="D15" s="243">
        <f>SUM(C16:C18)</f>
        <v>7396738</v>
      </c>
      <c r="G15" s="67"/>
    </row>
    <row r="16" spans="1:7" x14ac:dyDescent="0.25">
      <c r="A16" s="156">
        <v>43400202</v>
      </c>
      <c r="B16" s="68" t="s">
        <v>258</v>
      </c>
      <c r="C16" s="244">
        <v>5061107</v>
      </c>
      <c r="D16" s="68"/>
      <c r="E16" s="68"/>
      <c r="F16" s="68"/>
      <c r="G16" s="69"/>
    </row>
    <row r="17" spans="1:8" x14ac:dyDescent="0.25">
      <c r="A17" s="156">
        <v>43400206</v>
      </c>
      <c r="B17" s="68" t="s">
        <v>259</v>
      </c>
      <c r="C17" s="244">
        <v>2335631</v>
      </c>
      <c r="D17" s="68"/>
      <c r="E17" s="68"/>
      <c r="F17" s="68"/>
      <c r="G17" s="69"/>
    </row>
    <row r="18" spans="1:8" x14ac:dyDescent="0.25">
      <c r="A18" s="156">
        <v>43400209</v>
      </c>
      <c r="B18" s="68" t="s">
        <v>260</v>
      </c>
      <c r="C18" s="100">
        <v>0</v>
      </c>
      <c r="D18" s="68"/>
      <c r="E18" s="68"/>
      <c r="F18" s="68"/>
      <c r="G18" s="69"/>
    </row>
    <row r="19" spans="1:8" x14ac:dyDescent="0.25">
      <c r="A19" s="155">
        <v>4395</v>
      </c>
      <c r="B19" s="71" t="s">
        <v>261</v>
      </c>
      <c r="E19" s="243">
        <f>D20</f>
        <v>-911179000</v>
      </c>
      <c r="G19" s="67"/>
    </row>
    <row r="20" spans="1:8" x14ac:dyDescent="0.25">
      <c r="A20" s="152">
        <v>439508</v>
      </c>
      <c r="B20" s="61" t="s">
        <v>105</v>
      </c>
      <c r="D20" s="243">
        <f>SUM(C21:C22)</f>
        <v>-911179000</v>
      </c>
      <c r="G20" s="67"/>
    </row>
    <row r="21" spans="1:8" x14ac:dyDescent="0.25">
      <c r="A21" s="156">
        <v>43950801</v>
      </c>
      <c r="B21" s="68" t="s">
        <v>113</v>
      </c>
      <c r="C21" s="244">
        <v>-182235800</v>
      </c>
      <c r="D21" s="68"/>
      <c r="E21" s="68"/>
      <c r="F21" s="68"/>
      <c r="G21" s="69"/>
      <c r="H21" s="68"/>
    </row>
    <row r="22" spans="1:8" x14ac:dyDescent="0.25">
      <c r="A22" s="156">
        <v>43950802</v>
      </c>
      <c r="B22" s="68" t="s">
        <v>262</v>
      </c>
      <c r="C22" s="100">
        <v>-728943200</v>
      </c>
      <c r="D22" s="68"/>
      <c r="E22" s="68"/>
      <c r="F22" s="68"/>
      <c r="G22" s="69"/>
      <c r="H22" s="68"/>
    </row>
    <row r="23" spans="1:8" ht="15.6" x14ac:dyDescent="0.3">
      <c r="A23" s="154">
        <v>48</v>
      </c>
      <c r="B23" s="245" t="s">
        <v>263</v>
      </c>
      <c r="C23" s="241"/>
      <c r="D23" s="241"/>
      <c r="E23" s="246"/>
      <c r="F23" s="242">
        <f>E24+E28+E31</f>
        <v>28985974.490000002</v>
      </c>
      <c r="G23" s="101"/>
    </row>
    <row r="24" spans="1:8" x14ac:dyDescent="0.25">
      <c r="A24" s="155">
        <v>4802</v>
      </c>
      <c r="B24" s="71" t="s">
        <v>264</v>
      </c>
      <c r="E24" s="243">
        <f>D25</f>
        <v>3863215</v>
      </c>
      <c r="F24" s="68"/>
      <c r="G24" s="67"/>
    </row>
    <row r="25" spans="1:8" x14ac:dyDescent="0.25">
      <c r="A25" s="156"/>
      <c r="B25" s="68"/>
      <c r="C25" s="68"/>
      <c r="D25" s="247">
        <f>SUM(C26:C27)</f>
        <v>3863215</v>
      </c>
      <c r="E25" s="244"/>
      <c r="F25" s="68"/>
      <c r="G25" s="67"/>
    </row>
    <row r="26" spans="1:8" x14ac:dyDescent="0.25">
      <c r="A26" s="156">
        <v>480201</v>
      </c>
      <c r="B26" s="68" t="s">
        <v>265</v>
      </c>
      <c r="C26" s="244">
        <v>0</v>
      </c>
      <c r="D26" s="247"/>
      <c r="E26" s="244"/>
      <c r="F26" s="68"/>
      <c r="G26" s="67"/>
    </row>
    <row r="27" spans="1:8" x14ac:dyDescent="0.25">
      <c r="A27" s="156">
        <v>480204</v>
      </c>
      <c r="B27" s="68" t="s">
        <v>266</v>
      </c>
      <c r="C27" s="244">
        <v>3863215</v>
      </c>
      <c r="D27" s="68"/>
      <c r="E27" s="68"/>
      <c r="F27" s="68"/>
      <c r="G27" s="67"/>
    </row>
    <row r="28" spans="1:8" x14ac:dyDescent="0.25">
      <c r="A28" s="155">
        <v>4805</v>
      </c>
      <c r="B28" s="71" t="s">
        <v>264</v>
      </c>
      <c r="C28" s="102"/>
      <c r="D28" s="247"/>
      <c r="E28" s="243">
        <f>D29</f>
        <v>4695155.49</v>
      </c>
      <c r="F28" s="68"/>
      <c r="G28" s="67"/>
    </row>
    <row r="29" spans="1:8" x14ac:dyDescent="0.25">
      <c r="A29" s="156">
        <v>480590</v>
      </c>
      <c r="B29" s="68" t="s">
        <v>118</v>
      </c>
      <c r="C29" s="102"/>
      <c r="D29" s="247">
        <f>C30</f>
        <v>4695155.49</v>
      </c>
      <c r="E29" s="68"/>
      <c r="F29" s="68"/>
      <c r="G29" s="67"/>
    </row>
    <row r="30" spans="1:8" x14ac:dyDescent="0.25">
      <c r="A30" s="156">
        <v>480590</v>
      </c>
      <c r="B30" s="68" t="s">
        <v>118</v>
      </c>
      <c r="C30" s="100">
        <v>4695155.49</v>
      </c>
      <c r="D30" s="68"/>
      <c r="E30" s="68"/>
      <c r="F30" s="68"/>
      <c r="G30" s="67"/>
    </row>
    <row r="31" spans="1:8" x14ac:dyDescent="0.25">
      <c r="A31" s="155">
        <v>4808</v>
      </c>
      <c r="B31" s="71" t="s">
        <v>267</v>
      </c>
      <c r="C31" s="73"/>
      <c r="D31" s="71"/>
      <c r="E31" s="243">
        <f>D32</f>
        <v>20427604</v>
      </c>
      <c r="F31" s="68"/>
      <c r="G31" s="67"/>
    </row>
    <row r="32" spans="1:8" x14ac:dyDescent="0.25">
      <c r="A32" s="155">
        <v>4808</v>
      </c>
      <c r="B32" s="71" t="s">
        <v>267</v>
      </c>
      <c r="C32" s="73"/>
      <c r="D32" s="248">
        <f>SUM(C33:C39)</f>
        <v>20427604</v>
      </c>
      <c r="E32" s="243"/>
      <c r="F32" s="68"/>
      <c r="G32" s="67"/>
    </row>
    <row r="33" spans="1:7" x14ac:dyDescent="0.25">
      <c r="A33" s="156">
        <v>480817</v>
      </c>
      <c r="B33" s="68" t="s">
        <v>189</v>
      </c>
      <c r="C33" s="70">
        <v>15358664</v>
      </c>
      <c r="D33" s="68"/>
      <c r="E33" s="244"/>
      <c r="F33" s="68"/>
      <c r="G33" s="67"/>
    </row>
    <row r="34" spans="1:7" x14ac:dyDescent="0.25">
      <c r="A34" s="156">
        <v>480818</v>
      </c>
      <c r="B34" s="68" t="s">
        <v>368</v>
      </c>
      <c r="C34" s="70">
        <v>490300</v>
      </c>
      <c r="D34" s="68"/>
      <c r="E34" s="244"/>
      <c r="F34" s="68"/>
      <c r="G34" s="67"/>
    </row>
    <row r="35" spans="1:7" x14ac:dyDescent="0.25">
      <c r="A35" s="156">
        <v>480819</v>
      </c>
      <c r="B35" s="68" t="s">
        <v>369</v>
      </c>
      <c r="C35" s="70">
        <v>17000</v>
      </c>
      <c r="D35" s="68"/>
      <c r="E35" s="244"/>
      <c r="F35" s="68"/>
      <c r="G35" s="67"/>
    </row>
    <row r="36" spans="1:7" x14ac:dyDescent="0.25">
      <c r="A36" s="156">
        <v>480825</v>
      </c>
      <c r="B36" s="68" t="s">
        <v>268</v>
      </c>
      <c r="C36" s="70">
        <v>0</v>
      </c>
      <c r="D36" s="68"/>
      <c r="E36" s="244"/>
      <c r="F36" s="68"/>
      <c r="G36" s="67"/>
    </row>
    <row r="37" spans="1:7" x14ac:dyDescent="0.25">
      <c r="A37" s="156">
        <v>480826</v>
      </c>
      <c r="B37" s="68" t="s">
        <v>269</v>
      </c>
      <c r="C37" s="70">
        <v>4561640</v>
      </c>
      <c r="D37" s="68"/>
      <c r="E37" s="244"/>
      <c r="F37" s="68"/>
      <c r="G37" s="67"/>
    </row>
    <row r="38" spans="1:7" x14ac:dyDescent="0.25">
      <c r="A38" s="156">
        <v>480828</v>
      </c>
      <c r="B38" s="68" t="s">
        <v>166</v>
      </c>
      <c r="C38" s="70">
        <v>0</v>
      </c>
      <c r="D38" s="68"/>
      <c r="E38" s="244"/>
      <c r="F38" s="68"/>
      <c r="G38" s="67"/>
    </row>
    <row r="39" spans="1:7" x14ac:dyDescent="0.25">
      <c r="A39" s="156">
        <v>480890</v>
      </c>
      <c r="B39" s="68" t="s">
        <v>115</v>
      </c>
      <c r="C39" s="100">
        <v>0</v>
      </c>
      <c r="D39" s="68"/>
      <c r="E39" s="244"/>
      <c r="F39" s="68"/>
      <c r="G39" s="67"/>
    </row>
    <row r="40" spans="1:7" x14ac:dyDescent="0.25">
      <c r="A40" s="156"/>
      <c r="B40" s="68"/>
      <c r="C40" s="102"/>
      <c r="D40" s="68"/>
      <c r="E40" s="68"/>
      <c r="F40" s="68"/>
      <c r="G40" s="69"/>
    </row>
    <row r="41" spans="1:7" ht="15.6" x14ac:dyDescent="0.3">
      <c r="A41" s="153">
        <v>5</v>
      </c>
      <c r="B41" s="240" t="s">
        <v>270</v>
      </c>
      <c r="C41" s="240"/>
      <c r="D41" s="240"/>
      <c r="E41" s="240"/>
      <c r="F41" s="240"/>
      <c r="G41" s="108">
        <f>F42+F129+F150+F169</f>
        <v>2671978305.7399998</v>
      </c>
    </row>
    <row r="42" spans="1:7" ht="15.6" x14ac:dyDescent="0.3">
      <c r="A42" s="154">
        <v>51</v>
      </c>
      <c r="B42" s="245" t="s">
        <v>271</v>
      </c>
      <c r="C42" s="241"/>
      <c r="D42" s="245"/>
      <c r="E42" s="245"/>
      <c r="F42" s="242">
        <f>E43+E50+E53+E62+E67+E80+E87+E118</f>
        <v>312791520</v>
      </c>
      <c r="G42" s="101"/>
    </row>
    <row r="43" spans="1:7" x14ac:dyDescent="0.25">
      <c r="A43" s="155">
        <v>5101</v>
      </c>
      <c r="B43" s="71" t="s">
        <v>272</v>
      </c>
      <c r="C43" s="71"/>
      <c r="D43" s="71"/>
      <c r="E43" s="243">
        <f>D44+D46+D48</f>
        <v>131583517</v>
      </c>
      <c r="F43" s="71"/>
      <c r="G43" s="67"/>
    </row>
    <row r="44" spans="1:7" x14ac:dyDescent="0.25">
      <c r="A44" s="157">
        <v>510101</v>
      </c>
      <c r="B44" s="249" t="s">
        <v>273</v>
      </c>
      <c r="C44" s="249"/>
      <c r="D44" s="247">
        <f>C45</f>
        <v>125330583</v>
      </c>
      <c r="E44" s="249"/>
      <c r="F44" s="249"/>
      <c r="G44" s="69"/>
    </row>
    <row r="45" spans="1:7" x14ac:dyDescent="0.25">
      <c r="A45" s="156">
        <v>51010101</v>
      </c>
      <c r="B45" s="68" t="s">
        <v>274</v>
      </c>
      <c r="C45" s="100">
        <v>125330583</v>
      </c>
      <c r="D45" s="68"/>
      <c r="E45" s="68"/>
      <c r="F45" s="68"/>
      <c r="G45" s="69"/>
    </row>
    <row r="46" spans="1:7" x14ac:dyDescent="0.25">
      <c r="A46" s="156">
        <v>510119</v>
      </c>
      <c r="B46" s="68" t="s">
        <v>275</v>
      </c>
      <c r="C46" s="244"/>
      <c r="D46" s="247">
        <f>C47</f>
        <v>5928934</v>
      </c>
      <c r="E46" s="68"/>
      <c r="F46" s="68"/>
      <c r="G46" s="69"/>
    </row>
    <row r="47" spans="1:7" x14ac:dyDescent="0.25">
      <c r="A47" s="156">
        <v>51011901</v>
      </c>
      <c r="B47" s="68" t="s">
        <v>276</v>
      </c>
      <c r="C47" s="100">
        <v>5928934</v>
      </c>
      <c r="D47" s="68"/>
      <c r="E47" s="68"/>
      <c r="F47" s="68"/>
      <c r="G47" s="69"/>
    </row>
    <row r="48" spans="1:7" x14ac:dyDescent="0.25">
      <c r="A48" s="156">
        <v>510123</v>
      </c>
      <c r="B48" s="68" t="s">
        <v>277</v>
      </c>
      <c r="C48" s="68"/>
      <c r="D48" s="247">
        <f>C49</f>
        <v>324000</v>
      </c>
      <c r="E48" s="68"/>
      <c r="F48" s="68"/>
      <c r="G48" s="69"/>
    </row>
    <row r="49" spans="1:7" x14ac:dyDescent="0.25">
      <c r="A49" s="156">
        <v>51012301</v>
      </c>
      <c r="B49" s="68" t="s">
        <v>278</v>
      </c>
      <c r="C49" s="100">
        <v>324000</v>
      </c>
      <c r="D49" s="68"/>
      <c r="E49" s="68"/>
      <c r="F49" s="68"/>
      <c r="G49" s="69"/>
    </row>
    <row r="50" spans="1:7" x14ac:dyDescent="0.25">
      <c r="A50" s="155">
        <v>5102</v>
      </c>
      <c r="B50" s="71" t="s">
        <v>279</v>
      </c>
      <c r="C50" s="71"/>
      <c r="D50" s="71"/>
      <c r="E50" s="243">
        <f>D51</f>
        <v>0</v>
      </c>
      <c r="F50" s="68"/>
      <c r="G50" s="69"/>
    </row>
    <row r="51" spans="1:7" x14ac:dyDescent="0.25">
      <c r="A51" s="157">
        <v>510203</v>
      </c>
      <c r="B51" s="249" t="s">
        <v>166</v>
      </c>
      <c r="C51" s="249"/>
      <c r="D51" s="247">
        <f>C52</f>
        <v>0</v>
      </c>
      <c r="E51" s="71"/>
      <c r="F51" s="68"/>
      <c r="G51" s="69"/>
    </row>
    <row r="52" spans="1:7" x14ac:dyDescent="0.25">
      <c r="A52" s="156">
        <v>51020301</v>
      </c>
      <c r="B52" s="68" t="s">
        <v>280</v>
      </c>
      <c r="C52" s="100">
        <v>0</v>
      </c>
      <c r="D52" s="68"/>
      <c r="E52" s="68"/>
      <c r="F52" s="68"/>
      <c r="G52" s="69"/>
    </row>
    <row r="53" spans="1:7" x14ac:dyDescent="0.25">
      <c r="A53" s="155">
        <v>5103</v>
      </c>
      <c r="B53" s="71" t="s">
        <v>281</v>
      </c>
      <c r="C53" s="71"/>
      <c r="D53" s="71"/>
      <c r="E53" s="243">
        <f>D54+D56+D58+D60</f>
        <v>24292900</v>
      </c>
      <c r="F53" s="71"/>
      <c r="G53" s="103"/>
    </row>
    <row r="54" spans="1:7" x14ac:dyDescent="0.25">
      <c r="A54" s="157">
        <v>510302</v>
      </c>
      <c r="B54" s="249" t="s">
        <v>282</v>
      </c>
      <c r="C54" s="249"/>
      <c r="D54" s="247">
        <f>C55</f>
        <v>5895400</v>
      </c>
      <c r="E54" s="68"/>
      <c r="F54" s="68"/>
      <c r="G54" s="69"/>
    </row>
    <row r="55" spans="1:7" x14ac:dyDescent="0.25">
      <c r="A55" s="156">
        <v>51030201</v>
      </c>
      <c r="B55" s="68" t="s">
        <v>283</v>
      </c>
      <c r="C55" s="100">
        <v>5895400</v>
      </c>
      <c r="D55" s="68"/>
      <c r="E55" s="68"/>
      <c r="F55" s="68"/>
      <c r="G55" s="69"/>
    </row>
    <row r="56" spans="1:7" x14ac:dyDescent="0.25">
      <c r="A56" s="157">
        <v>510303</v>
      </c>
      <c r="B56" s="249" t="s">
        <v>284</v>
      </c>
      <c r="C56" s="249"/>
      <c r="D56" s="247">
        <f>C57</f>
        <v>13800</v>
      </c>
      <c r="E56" s="68"/>
      <c r="F56" s="68"/>
      <c r="G56" s="69"/>
    </row>
    <row r="57" spans="1:7" x14ac:dyDescent="0.25">
      <c r="A57" s="156">
        <v>51030301</v>
      </c>
      <c r="B57" s="68" t="s">
        <v>285</v>
      </c>
      <c r="C57" s="100">
        <v>13800</v>
      </c>
      <c r="D57" s="68"/>
      <c r="E57" s="68"/>
      <c r="F57" s="68"/>
      <c r="G57" s="69"/>
    </row>
    <row r="58" spans="1:7" x14ac:dyDescent="0.25">
      <c r="A58" s="157">
        <v>510305</v>
      </c>
      <c r="B58" s="249" t="s">
        <v>286</v>
      </c>
      <c r="C58" s="249"/>
      <c r="D58" s="247">
        <f>C59</f>
        <v>690000</v>
      </c>
      <c r="E58" s="249"/>
      <c r="F58" s="68"/>
      <c r="G58" s="69"/>
    </row>
    <row r="59" spans="1:7" x14ac:dyDescent="0.25">
      <c r="A59" s="156">
        <v>51030501</v>
      </c>
      <c r="B59" s="68" t="s">
        <v>287</v>
      </c>
      <c r="C59" s="100">
        <v>690000</v>
      </c>
      <c r="D59" s="68"/>
      <c r="E59" s="68"/>
      <c r="F59" s="68"/>
      <c r="G59" s="69"/>
    </row>
    <row r="60" spans="1:7" x14ac:dyDescent="0.25">
      <c r="A60" s="157">
        <v>510390</v>
      </c>
      <c r="B60" s="249" t="s">
        <v>288</v>
      </c>
      <c r="C60" s="249"/>
      <c r="D60" s="247">
        <f>C61</f>
        <v>17693700</v>
      </c>
      <c r="E60" s="249"/>
      <c r="F60" s="68"/>
      <c r="G60" s="69"/>
    </row>
    <row r="61" spans="1:7" x14ac:dyDescent="0.25">
      <c r="A61" s="156">
        <v>51039001</v>
      </c>
      <c r="B61" s="68" t="s">
        <v>289</v>
      </c>
      <c r="C61" s="100">
        <v>17693700</v>
      </c>
      <c r="D61" s="68"/>
      <c r="E61" s="68"/>
      <c r="F61" s="68"/>
      <c r="G61" s="69"/>
    </row>
    <row r="62" spans="1:7" x14ac:dyDescent="0.25">
      <c r="A62" s="155">
        <v>5104</v>
      </c>
      <c r="B62" s="71" t="s">
        <v>290</v>
      </c>
      <c r="C62" s="102"/>
      <c r="D62" s="68"/>
      <c r="E62" s="243">
        <f>D63+D65</f>
        <v>0</v>
      </c>
      <c r="F62" s="68"/>
      <c r="G62" s="69"/>
    </row>
    <row r="63" spans="1:7" x14ac:dyDescent="0.25">
      <c r="A63" s="157">
        <v>510401</v>
      </c>
      <c r="B63" s="249" t="s">
        <v>291</v>
      </c>
      <c r="C63" s="249"/>
      <c r="D63" s="247">
        <f>C64</f>
        <v>0</v>
      </c>
      <c r="E63" s="68"/>
      <c r="F63" s="68"/>
      <c r="G63" s="69"/>
    </row>
    <row r="64" spans="1:7" x14ac:dyDescent="0.25">
      <c r="A64" s="156">
        <v>51040101</v>
      </c>
      <c r="B64" s="68" t="s">
        <v>292</v>
      </c>
      <c r="C64" s="100">
        <v>0</v>
      </c>
      <c r="D64" s="68"/>
      <c r="E64" s="68"/>
      <c r="F64" s="68"/>
      <c r="G64" s="69"/>
    </row>
    <row r="65" spans="1:7" x14ac:dyDescent="0.25">
      <c r="A65" s="157">
        <v>510402</v>
      </c>
      <c r="B65" s="249" t="s">
        <v>293</v>
      </c>
      <c r="C65" s="249"/>
      <c r="D65" s="247">
        <f>C66</f>
        <v>0</v>
      </c>
      <c r="E65" s="68"/>
      <c r="F65" s="68"/>
      <c r="G65" s="69"/>
    </row>
    <row r="66" spans="1:7" x14ac:dyDescent="0.25">
      <c r="A66" s="156">
        <v>51040201</v>
      </c>
      <c r="B66" s="68" t="s">
        <v>293</v>
      </c>
      <c r="C66" s="100">
        <v>0</v>
      </c>
      <c r="D66" s="68"/>
      <c r="E66" s="68"/>
      <c r="F66" s="68"/>
      <c r="G66" s="69"/>
    </row>
    <row r="67" spans="1:7" x14ac:dyDescent="0.25">
      <c r="A67" s="155">
        <v>5107</v>
      </c>
      <c r="B67" s="71" t="s">
        <v>294</v>
      </c>
      <c r="C67" s="71"/>
      <c r="D67" s="71"/>
      <c r="E67" s="243">
        <f>D68+D70+D72+D74+D76+D78</f>
        <v>15411801</v>
      </c>
      <c r="F67" s="68"/>
      <c r="G67" s="69"/>
    </row>
    <row r="68" spans="1:7" x14ac:dyDescent="0.25">
      <c r="A68" s="157">
        <v>510701</v>
      </c>
      <c r="B68" s="249" t="s">
        <v>89</v>
      </c>
      <c r="C68" s="249"/>
      <c r="D68" s="247">
        <f>C69</f>
        <v>3810097</v>
      </c>
      <c r="E68" s="68"/>
      <c r="F68" s="68"/>
      <c r="G68" s="69"/>
    </row>
    <row r="69" spans="1:7" x14ac:dyDescent="0.25">
      <c r="A69" s="156">
        <v>51070101</v>
      </c>
      <c r="B69" s="68" t="s">
        <v>295</v>
      </c>
      <c r="C69" s="100">
        <v>3810097</v>
      </c>
      <c r="D69" s="68"/>
      <c r="E69" s="68"/>
      <c r="F69" s="68"/>
      <c r="G69" s="69"/>
    </row>
    <row r="70" spans="1:7" x14ac:dyDescent="0.25">
      <c r="A70" s="157">
        <v>510702</v>
      </c>
      <c r="B70" s="249" t="s">
        <v>88</v>
      </c>
      <c r="C70" s="249"/>
      <c r="D70" s="247">
        <f>C71</f>
        <v>2776189</v>
      </c>
      <c r="E70" s="68"/>
      <c r="F70" s="68"/>
      <c r="G70" s="69"/>
    </row>
    <row r="71" spans="1:7" x14ac:dyDescent="0.25">
      <c r="A71" s="156">
        <v>51070201</v>
      </c>
      <c r="B71" s="68" t="s">
        <v>296</v>
      </c>
      <c r="C71" s="100">
        <v>2776189</v>
      </c>
      <c r="D71" s="68"/>
      <c r="E71" s="68"/>
      <c r="F71" s="68"/>
      <c r="G71" s="69"/>
    </row>
    <row r="72" spans="1:7" x14ac:dyDescent="0.25">
      <c r="A72" s="157">
        <v>510703</v>
      </c>
      <c r="B72" s="249" t="s">
        <v>297</v>
      </c>
      <c r="C72" s="249"/>
      <c r="D72" s="247">
        <f>C73</f>
        <v>0</v>
      </c>
      <c r="E72" s="68"/>
      <c r="F72" s="68"/>
      <c r="G72" s="69"/>
    </row>
    <row r="73" spans="1:7" x14ac:dyDescent="0.25">
      <c r="A73" s="156">
        <v>51070301</v>
      </c>
      <c r="B73" s="68" t="s">
        <v>298</v>
      </c>
      <c r="C73" s="100">
        <v>0</v>
      </c>
      <c r="D73" s="68"/>
      <c r="E73" s="68"/>
      <c r="F73" s="68"/>
      <c r="G73" s="69"/>
    </row>
    <row r="74" spans="1:7" x14ac:dyDescent="0.25">
      <c r="A74" s="157">
        <v>510704</v>
      </c>
      <c r="B74" s="249" t="s">
        <v>90</v>
      </c>
      <c r="C74" s="249"/>
      <c r="D74" s="247">
        <f>C75</f>
        <v>2667068</v>
      </c>
      <c r="E74" s="68"/>
      <c r="F74" s="68"/>
      <c r="G74" s="69"/>
    </row>
    <row r="75" spans="1:7" x14ac:dyDescent="0.25">
      <c r="A75" s="156">
        <v>51070401</v>
      </c>
      <c r="B75" s="68" t="s">
        <v>299</v>
      </c>
      <c r="C75" s="100">
        <v>2667068</v>
      </c>
      <c r="D75" s="68"/>
      <c r="E75" s="68"/>
      <c r="F75" s="68"/>
      <c r="G75" s="69"/>
    </row>
    <row r="76" spans="1:7" x14ac:dyDescent="0.25">
      <c r="A76" s="157">
        <v>510705</v>
      </c>
      <c r="B76" s="249" t="s">
        <v>300</v>
      </c>
      <c r="C76" s="249"/>
      <c r="D76" s="247">
        <f>C77</f>
        <v>992213</v>
      </c>
      <c r="E76" s="68"/>
      <c r="F76" s="68"/>
      <c r="G76" s="69"/>
    </row>
    <row r="77" spans="1:7" x14ac:dyDescent="0.25">
      <c r="A77" s="156">
        <v>51070501</v>
      </c>
      <c r="B77" s="68" t="s">
        <v>301</v>
      </c>
      <c r="C77" s="100">
        <v>992213</v>
      </c>
      <c r="D77" s="68"/>
      <c r="E77" s="68"/>
      <c r="F77" s="68"/>
      <c r="G77" s="69"/>
    </row>
    <row r="78" spans="1:7" x14ac:dyDescent="0.25">
      <c r="A78" s="157">
        <v>510706</v>
      </c>
      <c r="B78" s="249" t="s">
        <v>302</v>
      </c>
      <c r="C78" s="249"/>
      <c r="D78" s="247">
        <f>C79</f>
        <v>5166234</v>
      </c>
      <c r="E78" s="68"/>
      <c r="F78" s="68"/>
      <c r="G78" s="69"/>
    </row>
    <row r="79" spans="1:7" x14ac:dyDescent="0.25">
      <c r="A79" s="156">
        <v>51070601</v>
      </c>
      <c r="B79" s="68" t="s">
        <v>303</v>
      </c>
      <c r="C79" s="100">
        <v>5166234</v>
      </c>
      <c r="D79" s="68"/>
      <c r="E79" s="68"/>
      <c r="F79" s="68"/>
      <c r="G79" s="69"/>
    </row>
    <row r="80" spans="1:7" x14ac:dyDescent="0.25">
      <c r="A80" s="155">
        <v>5108</v>
      </c>
      <c r="B80" s="71" t="s">
        <v>304</v>
      </c>
      <c r="C80" s="71"/>
      <c r="D80" s="71"/>
      <c r="E80" s="243">
        <f>D81+D85</f>
        <v>85000</v>
      </c>
      <c r="F80" s="68"/>
      <c r="G80" s="69"/>
    </row>
    <row r="81" spans="1:7" x14ac:dyDescent="0.25">
      <c r="A81" s="157">
        <v>510803</v>
      </c>
      <c r="B81" s="249" t="s">
        <v>305</v>
      </c>
      <c r="C81" s="222"/>
      <c r="D81" s="247">
        <f>SUM(C82:C84)</f>
        <v>85000</v>
      </c>
      <c r="E81" s="68"/>
      <c r="F81" s="68"/>
      <c r="G81" s="69"/>
    </row>
    <row r="82" spans="1:7" x14ac:dyDescent="0.25">
      <c r="A82" s="156">
        <v>51080301</v>
      </c>
      <c r="B82" s="68" t="s">
        <v>306</v>
      </c>
      <c r="C82" s="102">
        <v>85000</v>
      </c>
      <c r="D82" s="68"/>
      <c r="E82" s="68"/>
      <c r="F82" s="68"/>
      <c r="G82" s="69"/>
    </row>
    <row r="83" spans="1:7" x14ac:dyDescent="0.25">
      <c r="A83" s="156">
        <v>51080302</v>
      </c>
      <c r="B83" s="68" t="s">
        <v>307</v>
      </c>
      <c r="C83" s="102">
        <v>0</v>
      </c>
      <c r="D83" s="68"/>
      <c r="E83" s="68"/>
      <c r="F83" s="68"/>
      <c r="G83" s="69"/>
    </row>
    <row r="84" spans="1:7" x14ac:dyDescent="0.25">
      <c r="A84" s="156">
        <v>51080303</v>
      </c>
      <c r="B84" s="68" t="s">
        <v>308</v>
      </c>
      <c r="C84" s="100">
        <v>0</v>
      </c>
      <c r="D84" s="68"/>
      <c r="E84" s="68"/>
      <c r="F84" s="68"/>
      <c r="G84" s="69"/>
    </row>
    <row r="85" spans="1:7" x14ac:dyDescent="0.25">
      <c r="A85" s="157">
        <v>510804</v>
      </c>
      <c r="B85" s="249" t="s">
        <v>305</v>
      </c>
      <c r="C85" s="222"/>
      <c r="D85" s="247">
        <f>C86</f>
        <v>0</v>
      </c>
      <c r="E85" s="68"/>
      <c r="F85" s="68"/>
      <c r="G85" s="69"/>
    </row>
    <row r="86" spans="1:7" x14ac:dyDescent="0.25">
      <c r="A86" s="156">
        <v>51080401</v>
      </c>
      <c r="B86" s="68" t="s">
        <v>309</v>
      </c>
      <c r="C86" s="100">
        <v>0</v>
      </c>
      <c r="D86" s="68"/>
      <c r="E86" s="68"/>
      <c r="F86" s="68"/>
      <c r="G86" s="69"/>
    </row>
    <row r="87" spans="1:7" x14ac:dyDescent="0.25">
      <c r="A87" s="155">
        <v>5111</v>
      </c>
      <c r="B87" s="71" t="s">
        <v>310</v>
      </c>
      <c r="C87" s="71"/>
      <c r="D87" s="71"/>
      <c r="E87" s="243">
        <f>D88+D90+D92+D95+D97+D99+D101+D103+D105+D107+D109+D111+D113+D116</f>
        <v>20037473</v>
      </c>
      <c r="F87" s="68"/>
      <c r="G87" s="69"/>
    </row>
    <row r="88" spans="1:7" x14ac:dyDescent="0.25">
      <c r="A88" s="157">
        <v>511110</v>
      </c>
      <c r="B88" s="249" t="s">
        <v>311</v>
      </c>
      <c r="C88" s="249"/>
      <c r="D88" s="247">
        <f>C89</f>
        <v>0</v>
      </c>
      <c r="E88" s="243"/>
      <c r="F88" s="68"/>
      <c r="G88" s="69"/>
    </row>
    <row r="89" spans="1:7" x14ac:dyDescent="0.25">
      <c r="A89" s="156">
        <v>51111001</v>
      </c>
      <c r="B89" s="68" t="s">
        <v>312</v>
      </c>
      <c r="C89" s="100">
        <v>0</v>
      </c>
      <c r="D89" s="68"/>
      <c r="E89" s="243"/>
      <c r="F89" s="68"/>
      <c r="G89" s="69"/>
    </row>
    <row r="90" spans="1:7" x14ac:dyDescent="0.25">
      <c r="A90" s="157">
        <v>511114</v>
      </c>
      <c r="B90" s="249" t="s">
        <v>313</v>
      </c>
      <c r="C90" s="249"/>
      <c r="D90" s="247">
        <f>C91</f>
        <v>1287050</v>
      </c>
      <c r="E90" s="68"/>
      <c r="F90" s="68"/>
      <c r="G90" s="69"/>
    </row>
    <row r="91" spans="1:7" x14ac:dyDescent="0.25">
      <c r="A91" s="156">
        <v>51111401</v>
      </c>
      <c r="B91" s="68" t="s">
        <v>314</v>
      </c>
      <c r="C91" s="100">
        <v>1287050</v>
      </c>
      <c r="D91" s="68"/>
      <c r="E91" s="68"/>
      <c r="F91" s="68"/>
      <c r="G91" s="69"/>
    </row>
    <row r="92" spans="1:7" x14ac:dyDescent="0.25">
      <c r="A92" s="157">
        <v>511115</v>
      </c>
      <c r="B92" s="249" t="s">
        <v>315</v>
      </c>
      <c r="C92" s="249"/>
      <c r="D92" s="247">
        <f>SUM(C93:C94)</f>
        <v>0</v>
      </c>
      <c r="E92" s="68"/>
      <c r="F92" s="68"/>
      <c r="G92" s="69"/>
    </row>
    <row r="93" spans="1:7" x14ac:dyDescent="0.25">
      <c r="A93" s="156">
        <v>51111501</v>
      </c>
      <c r="B93" s="68" t="s">
        <v>316</v>
      </c>
      <c r="C93" s="244">
        <v>0</v>
      </c>
      <c r="D93" s="68"/>
      <c r="E93" s="68"/>
      <c r="F93" s="68"/>
      <c r="G93" s="69"/>
    </row>
    <row r="94" spans="1:7" x14ac:dyDescent="0.25">
      <c r="A94" s="156">
        <v>51111503</v>
      </c>
      <c r="B94" s="68" t="s">
        <v>317</v>
      </c>
      <c r="C94" s="100">
        <v>0</v>
      </c>
      <c r="D94" s="68"/>
      <c r="E94" s="68"/>
      <c r="F94" s="68"/>
      <c r="G94" s="69"/>
    </row>
    <row r="95" spans="1:7" x14ac:dyDescent="0.25">
      <c r="A95" s="157">
        <v>511117</v>
      </c>
      <c r="B95" s="249" t="s">
        <v>318</v>
      </c>
      <c r="C95" s="249"/>
      <c r="D95" s="247">
        <f>C96</f>
        <v>3817576</v>
      </c>
      <c r="E95" s="68"/>
      <c r="F95" s="68"/>
      <c r="G95" s="69"/>
    </row>
    <row r="96" spans="1:7" x14ac:dyDescent="0.25">
      <c r="A96" s="156">
        <v>51111701</v>
      </c>
      <c r="B96" s="68" t="s">
        <v>319</v>
      </c>
      <c r="C96" s="100">
        <v>3817576</v>
      </c>
      <c r="D96" s="68"/>
      <c r="E96" s="68"/>
      <c r="F96" s="68"/>
      <c r="G96" s="69"/>
    </row>
    <row r="97" spans="1:7" x14ac:dyDescent="0.25">
      <c r="A97" s="157">
        <v>511119</v>
      </c>
      <c r="B97" s="249" t="s">
        <v>74</v>
      </c>
      <c r="C97" s="249"/>
      <c r="D97" s="247">
        <f>C98</f>
        <v>4245500</v>
      </c>
      <c r="E97" s="68"/>
      <c r="F97" s="68"/>
      <c r="G97" s="69"/>
    </row>
    <row r="98" spans="1:7" x14ac:dyDescent="0.25">
      <c r="A98" s="156">
        <v>51111901</v>
      </c>
      <c r="B98" s="68" t="s">
        <v>320</v>
      </c>
      <c r="C98" s="100">
        <v>4245500</v>
      </c>
      <c r="D98" s="68"/>
      <c r="E98" s="68"/>
      <c r="F98" s="68"/>
      <c r="G98" s="69"/>
    </row>
    <row r="99" spans="1:7" x14ac:dyDescent="0.25">
      <c r="A99" s="157">
        <v>511123</v>
      </c>
      <c r="B99" s="249" t="s">
        <v>321</v>
      </c>
      <c r="C99" s="249"/>
      <c r="D99" s="247">
        <f>C100</f>
        <v>0</v>
      </c>
      <c r="E99" s="68"/>
      <c r="F99" s="68"/>
      <c r="G99" s="69"/>
    </row>
    <row r="100" spans="1:7" x14ac:dyDescent="0.25">
      <c r="A100" s="156">
        <v>51112301</v>
      </c>
      <c r="B100" s="68" t="s">
        <v>322</v>
      </c>
      <c r="C100" s="100">
        <v>0</v>
      </c>
      <c r="D100" s="68"/>
      <c r="E100" s="68"/>
      <c r="F100" s="68"/>
      <c r="G100" s="69"/>
    </row>
    <row r="101" spans="1:7" x14ac:dyDescent="0.25">
      <c r="A101" s="157">
        <v>511125</v>
      </c>
      <c r="B101" s="249" t="s">
        <v>323</v>
      </c>
      <c r="C101" s="249"/>
      <c r="D101" s="247">
        <f>C102</f>
        <v>0</v>
      </c>
      <c r="E101" s="68"/>
      <c r="F101" s="68"/>
      <c r="G101" s="69"/>
    </row>
    <row r="102" spans="1:7" x14ac:dyDescent="0.25">
      <c r="A102" s="156">
        <v>51112501</v>
      </c>
      <c r="B102" s="68" t="s">
        <v>324</v>
      </c>
      <c r="C102" s="100">
        <v>0</v>
      </c>
      <c r="D102" s="68"/>
      <c r="E102" s="68"/>
      <c r="F102" s="68"/>
      <c r="G102" s="69"/>
    </row>
    <row r="103" spans="1:7" x14ac:dyDescent="0.25">
      <c r="A103" s="157">
        <v>511140</v>
      </c>
      <c r="B103" s="249" t="s">
        <v>325</v>
      </c>
      <c r="C103" s="249"/>
      <c r="D103" s="247">
        <f>C104</f>
        <v>9543047</v>
      </c>
      <c r="E103" s="68"/>
      <c r="F103" s="68"/>
      <c r="G103" s="69"/>
    </row>
    <row r="104" spans="1:7" x14ac:dyDescent="0.25">
      <c r="A104" s="156">
        <v>51114001</v>
      </c>
      <c r="B104" s="68" t="s">
        <v>326</v>
      </c>
      <c r="C104" s="100">
        <v>9543047</v>
      </c>
      <c r="D104" s="68"/>
      <c r="E104" s="68"/>
      <c r="F104" s="68"/>
      <c r="G104" s="69"/>
    </row>
    <row r="105" spans="1:7" x14ac:dyDescent="0.25">
      <c r="A105" s="157">
        <v>511146</v>
      </c>
      <c r="B105" s="249" t="s">
        <v>327</v>
      </c>
      <c r="C105" s="249"/>
      <c r="D105" s="247">
        <f>C106</f>
        <v>0</v>
      </c>
      <c r="E105" s="68"/>
      <c r="F105" s="68"/>
      <c r="G105" s="69"/>
    </row>
    <row r="106" spans="1:7" x14ac:dyDescent="0.25">
      <c r="A106" s="156">
        <v>511146</v>
      </c>
      <c r="B106" s="68" t="s">
        <v>327</v>
      </c>
      <c r="C106" s="100">
        <v>0</v>
      </c>
      <c r="D106" s="68"/>
      <c r="E106" s="68"/>
      <c r="F106" s="68"/>
      <c r="G106" s="69"/>
    </row>
    <row r="107" spans="1:7" x14ac:dyDescent="0.25">
      <c r="A107" s="157">
        <v>511149</v>
      </c>
      <c r="B107" s="249" t="s">
        <v>328</v>
      </c>
      <c r="C107" s="249"/>
      <c r="D107" s="247">
        <f>C108</f>
        <v>0</v>
      </c>
      <c r="E107" s="68"/>
      <c r="F107" s="68"/>
      <c r="G107" s="69"/>
    </row>
    <row r="108" spans="1:7" x14ac:dyDescent="0.25">
      <c r="A108" s="156">
        <v>51114901</v>
      </c>
      <c r="B108" s="68" t="s">
        <v>329</v>
      </c>
      <c r="C108" s="100">
        <v>0</v>
      </c>
      <c r="D108" s="68"/>
      <c r="E108" s="68"/>
      <c r="F108" s="68"/>
      <c r="G108" s="69"/>
    </row>
    <row r="109" spans="1:7" x14ac:dyDescent="0.25">
      <c r="A109" s="157">
        <v>511163</v>
      </c>
      <c r="B109" s="249" t="s">
        <v>330</v>
      </c>
      <c r="C109" s="249"/>
      <c r="D109" s="247">
        <f>C110</f>
        <v>1144300</v>
      </c>
      <c r="E109" s="68"/>
      <c r="F109" s="68"/>
      <c r="G109" s="69"/>
    </row>
    <row r="110" spans="1:7" x14ac:dyDescent="0.25">
      <c r="A110" s="156">
        <v>511163</v>
      </c>
      <c r="B110" s="68" t="s">
        <v>330</v>
      </c>
      <c r="C110" s="100">
        <v>1144300</v>
      </c>
      <c r="D110" s="68"/>
      <c r="E110" s="68"/>
      <c r="F110" s="68"/>
      <c r="G110" s="69"/>
    </row>
    <row r="111" spans="1:7" x14ac:dyDescent="0.25">
      <c r="A111" s="157">
        <v>511179</v>
      </c>
      <c r="B111" s="249" t="s">
        <v>75</v>
      </c>
      <c r="C111" s="249"/>
      <c r="D111" s="247">
        <f>C112</f>
        <v>0</v>
      </c>
      <c r="E111" s="68"/>
      <c r="F111" s="68"/>
      <c r="G111" s="69"/>
    </row>
    <row r="112" spans="1:7" x14ac:dyDescent="0.25">
      <c r="A112" s="156">
        <v>51117901</v>
      </c>
      <c r="B112" s="68" t="s">
        <v>331</v>
      </c>
      <c r="C112" s="100">
        <v>0</v>
      </c>
      <c r="D112" s="68"/>
      <c r="E112" s="68"/>
      <c r="F112" s="68"/>
      <c r="G112" s="69"/>
    </row>
    <row r="113" spans="1:7" x14ac:dyDescent="0.25">
      <c r="A113" s="157">
        <v>511180</v>
      </c>
      <c r="B113" s="249" t="s">
        <v>76</v>
      </c>
      <c r="C113" s="249"/>
      <c r="D113" s="247">
        <f>SUM(C114:C115)</f>
        <v>0</v>
      </c>
      <c r="E113" s="68"/>
      <c r="F113" s="68"/>
      <c r="G113" s="69"/>
    </row>
    <row r="114" spans="1:7" x14ac:dyDescent="0.25">
      <c r="A114" s="156">
        <v>51118001</v>
      </c>
      <c r="B114" s="68" t="s">
        <v>332</v>
      </c>
      <c r="C114" s="244">
        <v>0</v>
      </c>
      <c r="D114" s="247"/>
      <c r="E114" s="68"/>
      <c r="F114" s="68"/>
      <c r="G114" s="69"/>
    </row>
    <row r="115" spans="1:7" x14ac:dyDescent="0.25">
      <c r="A115" s="156">
        <v>51118002</v>
      </c>
      <c r="B115" s="68" t="s">
        <v>333</v>
      </c>
      <c r="C115" s="100">
        <v>0</v>
      </c>
      <c r="D115" s="68"/>
      <c r="E115" s="68"/>
      <c r="F115" s="68"/>
      <c r="G115" s="69"/>
    </row>
    <row r="116" spans="1:7" x14ac:dyDescent="0.25">
      <c r="A116" s="157">
        <v>511190</v>
      </c>
      <c r="B116" s="249" t="s">
        <v>334</v>
      </c>
      <c r="C116" s="249"/>
      <c r="D116" s="247">
        <f>C117</f>
        <v>0</v>
      </c>
      <c r="E116" s="68"/>
      <c r="F116" s="68"/>
      <c r="G116" s="69"/>
    </row>
    <row r="117" spans="1:7" x14ac:dyDescent="0.25">
      <c r="A117" s="156">
        <v>51119007</v>
      </c>
      <c r="B117" s="68" t="s">
        <v>335</v>
      </c>
      <c r="C117" s="100">
        <v>0</v>
      </c>
      <c r="D117" s="68"/>
      <c r="E117" s="68"/>
      <c r="F117" s="68"/>
      <c r="G117" s="69"/>
    </row>
    <row r="118" spans="1:7" x14ac:dyDescent="0.25">
      <c r="A118" s="155">
        <v>5120</v>
      </c>
      <c r="B118" s="71" t="s">
        <v>336</v>
      </c>
      <c r="C118" s="71"/>
      <c r="D118" s="71"/>
      <c r="E118" s="243">
        <f>D119+D121+D123+D125+D127</f>
        <v>121380829</v>
      </c>
      <c r="F118" s="68"/>
      <c r="G118" s="69"/>
    </row>
    <row r="119" spans="1:7" x14ac:dyDescent="0.25">
      <c r="A119" s="157">
        <v>512001</v>
      </c>
      <c r="B119" s="249" t="s">
        <v>337</v>
      </c>
      <c r="C119" s="249"/>
      <c r="D119" s="247">
        <f>C120</f>
        <v>0</v>
      </c>
      <c r="E119" s="68"/>
      <c r="F119" s="68"/>
      <c r="G119" s="69"/>
    </row>
    <row r="120" spans="1:7" x14ac:dyDescent="0.25">
      <c r="A120" s="156">
        <v>512001</v>
      </c>
      <c r="B120" s="68" t="s">
        <v>337</v>
      </c>
      <c r="C120" s="100">
        <v>0</v>
      </c>
      <c r="D120" s="68"/>
      <c r="E120" s="68"/>
      <c r="F120" s="68"/>
      <c r="G120" s="69"/>
    </row>
    <row r="121" spans="1:7" x14ac:dyDescent="0.25">
      <c r="A121" s="157">
        <v>512002</v>
      </c>
      <c r="B121" s="249" t="s">
        <v>338</v>
      </c>
      <c r="C121" s="249"/>
      <c r="D121" s="247">
        <f>C122</f>
        <v>121380829</v>
      </c>
      <c r="E121" s="68"/>
      <c r="F121" s="68"/>
      <c r="G121" s="69"/>
    </row>
    <row r="122" spans="1:7" x14ac:dyDescent="0.25">
      <c r="A122" s="156">
        <v>512002</v>
      </c>
      <c r="B122" s="68" t="s">
        <v>338</v>
      </c>
      <c r="C122" s="100">
        <v>121380829</v>
      </c>
      <c r="D122" s="68"/>
      <c r="E122" s="68"/>
      <c r="F122" s="68"/>
      <c r="G122" s="69"/>
    </row>
    <row r="123" spans="1:7" x14ac:dyDescent="0.25">
      <c r="A123" s="157">
        <v>512010</v>
      </c>
      <c r="B123" s="249" t="s">
        <v>339</v>
      </c>
      <c r="C123" s="249"/>
      <c r="D123" s="247">
        <f>C124</f>
        <v>0</v>
      </c>
      <c r="E123" s="68"/>
      <c r="F123" s="68"/>
      <c r="G123" s="69"/>
    </row>
    <row r="124" spans="1:7" x14ac:dyDescent="0.25">
      <c r="A124" s="156">
        <v>51201001</v>
      </c>
      <c r="B124" s="68" t="s">
        <v>339</v>
      </c>
      <c r="C124" s="100">
        <v>0</v>
      </c>
      <c r="D124" s="68"/>
      <c r="E124" s="68"/>
      <c r="F124" s="68"/>
      <c r="G124" s="69"/>
    </row>
    <row r="125" spans="1:7" x14ac:dyDescent="0.25">
      <c r="A125" s="157">
        <v>512024</v>
      </c>
      <c r="B125" s="249" t="s">
        <v>340</v>
      </c>
      <c r="C125" s="249"/>
      <c r="D125" s="247">
        <f>C126</f>
        <v>0</v>
      </c>
      <c r="E125" s="68"/>
      <c r="F125" s="68"/>
      <c r="G125" s="69"/>
    </row>
    <row r="126" spans="1:7" x14ac:dyDescent="0.25">
      <c r="A126" s="156">
        <v>512024</v>
      </c>
      <c r="B126" s="68" t="s">
        <v>340</v>
      </c>
      <c r="C126" s="100">
        <v>0</v>
      </c>
      <c r="D126" s="68"/>
      <c r="E126" s="68"/>
      <c r="F126" s="68"/>
      <c r="G126" s="69"/>
    </row>
    <row r="127" spans="1:7" x14ac:dyDescent="0.25">
      <c r="A127" s="157">
        <v>512026</v>
      </c>
      <c r="B127" s="249" t="s">
        <v>340</v>
      </c>
      <c r="C127" s="247"/>
      <c r="D127" s="247">
        <f>C128</f>
        <v>0</v>
      </c>
      <c r="E127" s="68"/>
      <c r="F127" s="68"/>
      <c r="G127" s="69"/>
    </row>
    <row r="128" spans="1:7" x14ac:dyDescent="0.25">
      <c r="A128" s="156">
        <v>512026</v>
      </c>
      <c r="B128" s="68" t="s">
        <v>341</v>
      </c>
      <c r="C128" s="100">
        <v>0</v>
      </c>
      <c r="D128" s="68"/>
      <c r="E128" s="68"/>
      <c r="F128" s="68"/>
      <c r="G128" s="72"/>
    </row>
    <row r="129" spans="1:7" ht="15.6" x14ac:dyDescent="0.3">
      <c r="A129" s="154">
        <v>53</v>
      </c>
      <c r="B129" s="245" t="s">
        <v>446</v>
      </c>
      <c r="C129" s="245"/>
      <c r="D129" s="245"/>
      <c r="E129" s="245"/>
      <c r="F129" s="242">
        <f>E130+E133+E144</f>
        <v>31985716</v>
      </c>
      <c r="G129" s="101"/>
    </row>
    <row r="130" spans="1:7" x14ac:dyDescent="0.25">
      <c r="A130" s="155">
        <v>5347</v>
      </c>
      <c r="B130" s="71" t="s">
        <v>342</v>
      </c>
      <c r="C130" s="71"/>
      <c r="D130" s="71"/>
      <c r="E130" s="243">
        <f>D131</f>
        <v>0</v>
      </c>
      <c r="F130" s="71"/>
      <c r="G130" s="69"/>
    </row>
    <row r="131" spans="1:7" x14ac:dyDescent="0.25">
      <c r="A131" s="157">
        <v>534702</v>
      </c>
      <c r="B131" s="249" t="s">
        <v>194</v>
      </c>
      <c r="C131" s="249"/>
      <c r="D131" s="247">
        <f>C132</f>
        <v>0</v>
      </c>
      <c r="E131" s="68"/>
      <c r="F131" s="68"/>
      <c r="G131" s="69"/>
    </row>
    <row r="132" spans="1:7" x14ac:dyDescent="0.25">
      <c r="A132" s="156">
        <v>534702</v>
      </c>
      <c r="B132" s="68" t="s">
        <v>194</v>
      </c>
      <c r="C132" s="100">
        <v>0</v>
      </c>
      <c r="D132" s="68"/>
      <c r="E132" s="68"/>
      <c r="F132" s="68"/>
      <c r="G132" s="69"/>
    </row>
    <row r="133" spans="1:7" x14ac:dyDescent="0.25">
      <c r="A133" s="155">
        <v>5330</v>
      </c>
      <c r="B133" s="71" t="s">
        <v>444</v>
      </c>
      <c r="C133" s="71"/>
      <c r="D133" s="71"/>
      <c r="E133" s="243">
        <f>D134+D136+D138+D140+D142</f>
        <v>31510234</v>
      </c>
      <c r="F133" s="71"/>
      <c r="G133" s="69"/>
    </row>
    <row r="134" spans="1:7" x14ac:dyDescent="0.25">
      <c r="A134" s="157">
        <v>533001</v>
      </c>
      <c r="B134" s="249" t="s">
        <v>343</v>
      </c>
      <c r="C134" s="249"/>
      <c r="D134" s="247">
        <f>C135</f>
        <v>25924255</v>
      </c>
      <c r="E134" s="68"/>
      <c r="F134" s="68"/>
      <c r="G134" s="69"/>
    </row>
    <row r="135" spans="1:7" x14ac:dyDescent="0.25">
      <c r="A135" s="156">
        <v>533001</v>
      </c>
      <c r="B135" s="68" t="s">
        <v>343</v>
      </c>
      <c r="C135" s="100">
        <v>25924255</v>
      </c>
      <c r="D135" s="68"/>
      <c r="E135" s="68"/>
      <c r="F135" s="68"/>
      <c r="G135" s="69"/>
    </row>
    <row r="136" spans="1:7" x14ac:dyDescent="0.25">
      <c r="A136" s="157">
        <v>533004</v>
      </c>
      <c r="B136" s="249" t="s">
        <v>344</v>
      </c>
      <c r="C136" s="249"/>
      <c r="D136" s="247">
        <f>C137</f>
        <v>1120876</v>
      </c>
      <c r="E136" s="68"/>
      <c r="F136" s="68"/>
      <c r="G136" s="69"/>
    </row>
    <row r="137" spans="1:7" x14ac:dyDescent="0.25">
      <c r="A137" s="156">
        <v>533004</v>
      </c>
      <c r="B137" s="68" t="s">
        <v>344</v>
      </c>
      <c r="C137" s="100">
        <v>1120876</v>
      </c>
      <c r="D137" s="68"/>
      <c r="E137" s="68"/>
      <c r="F137" s="68"/>
      <c r="G137" s="69"/>
    </row>
    <row r="138" spans="1:7" x14ac:dyDescent="0.25">
      <c r="A138" s="157">
        <v>533006</v>
      </c>
      <c r="B138" s="249" t="s">
        <v>345</v>
      </c>
      <c r="C138" s="249"/>
      <c r="D138" s="247">
        <f>C139</f>
        <v>316526</v>
      </c>
      <c r="E138" s="68"/>
      <c r="F138" s="68"/>
      <c r="G138" s="69"/>
    </row>
    <row r="139" spans="1:7" x14ac:dyDescent="0.25">
      <c r="A139" s="156">
        <v>533006</v>
      </c>
      <c r="B139" s="68" t="s">
        <v>345</v>
      </c>
      <c r="C139" s="100">
        <v>316526</v>
      </c>
      <c r="D139" s="68"/>
      <c r="E139" s="68"/>
      <c r="F139" s="68"/>
      <c r="G139" s="69"/>
    </row>
    <row r="140" spans="1:7" x14ac:dyDescent="0.25">
      <c r="A140" s="157">
        <v>533007</v>
      </c>
      <c r="B140" s="249" t="s">
        <v>346</v>
      </c>
      <c r="C140" s="249"/>
      <c r="D140" s="247">
        <f>C141</f>
        <v>3091863</v>
      </c>
      <c r="E140" s="68"/>
      <c r="F140" s="68"/>
      <c r="G140" s="69"/>
    </row>
    <row r="141" spans="1:7" x14ac:dyDescent="0.25">
      <c r="A141" s="156">
        <v>533007</v>
      </c>
      <c r="B141" s="68" t="s">
        <v>346</v>
      </c>
      <c r="C141" s="100">
        <v>3091863</v>
      </c>
      <c r="D141" s="68"/>
      <c r="E141" s="68"/>
      <c r="F141" s="68"/>
      <c r="G141" s="69"/>
    </row>
    <row r="142" spans="1:7" x14ac:dyDescent="0.25">
      <c r="A142" s="157">
        <v>533008</v>
      </c>
      <c r="B142" s="249" t="s">
        <v>347</v>
      </c>
      <c r="C142" s="249"/>
      <c r="D142" s="247">
        <f>C143</f>
        <v>1056714</v>
      </c>
      <c r="E142" s="68"/>
      <c r="F142" s="68"/>
      <c r="G142" s="69"/>
    </row>
    <row r="143" spans="1:7" x14ac:dyDescent="0.25">
      <c r="A143" s="156">
        <v>533008</v>
      </c>
      <c r="B143" s="68" t="s">
        <v>347</v>
      </c>
      <c r="C143" s="100">
        <v>1056714</v>
      </c>
      <c r="D143" s="68"/>
      <c r="E143" s="68"/>
      <c r="F143" s="68"/>
      <c r="G143" s="69"/>
    </row>
    <row r="144" spans="1:7" x14ac:dyDescent="0.25">
      <c r="A144" s="155">
        <v>5366</v>
      </c>
      <c r="B144" s="71" t="s">
        <v>342</v>
      </c>
      <c r="C144" s="71"/>
      <c r="D144" s="71"/>
      <c r="E144" s="243">
        <f>D145</f>
        <v>475482</v>
      </c>
      <c r="F144" s="68"/>
      <c r="G144" s="69"/>
    </row>
    <row r="145" spans="1:7" x14ac:dyDescent="0.25">
      <c r="A145" s="157">
        <v>534702</v>
      </c>
      <c r="B145" s="249" t="s">
        <v>348</v>
      </c>
      <c r="C145" s="249"/>
      <c r="D145" s="247">
        <f>C146</f>
        <v>475482</v>
      </c>
      <c r="E145" s="68"/>
      <c r="F145" s="68"/>
      <c r="G145" s="69"/>
    </row>
    <row r="146" spans="1:7" x14ac:dyDescent="0.25">
      <c r="A146" s="156">
        <v>534702</v>
      </c>
      <c r="B146" s="68" t="s">
        <v>348</v>
      </c>
      <c r="C146" s="100">
        <v>475482</v>
      </c>
      <c r="D146" s="68"/>
      <c r="E146" s="68"/>
      <c r="F146" s="68"/>
      <c r="G146" s="69"/>
    </row>
    <row r="147" spans="1:7" x14ac:dyDescent="0.25">
      <c r="A147" s="156"/>
      <c r="B147" s="68"/>
      <c r="C147" s="102"/>
      <c r="D147" s="68"/>
      <c r="E147" s="68"/>
      <c r="F147" s="68"/>
      <c r="G147" s="69"/>
    </row>
    <row r="148" spans="1:7" x14ac:dyDescent="0.25">
      <c r="A148" s="156"/>
      <c r="B148" s="68"/>
      <c r="C148" s="102"/>
      <c r="D148" s="68"/>
      <c r="E148" s="68"/>
      <c r="F148" s="68"/>
      <c r="G148" s="69"/>
    </row>
    <row r="149" spans="1:7" x14ac:dyDescent="0.25">
      <c r="A149" s="156"/>
      <c r="B149" s="68"/>
      <c r="C149" s="102"/>
      <c r="D149" s="68"/>
      <c r="E149" s="68"/>
      <c r="F149" s="68"/>
      <c r="G149" s="69"/>
    </row>
    <row r="150" spans="1:7" ht="15.6" x14ac:dyDescent="0.3">
      <c r="A150" s="154">
        <v>56</v>
      </c>
      <c r="B150" s="245" t="s">
        <v>445</v>
      </c>
      <c r="C150" s="245"/>
      <c r="D150" s="245"/>
      <c r="E150" s="245"/>
      <c r="F150" s="242">
        <f>E151+E154+E165</f>
        <v>2327157866</v>
      </c>
      <c r="G150" s="104"/>
    </row>
    <row r="151" spans="1:7" x14ac:dyDescent="0.25">
      <c r="A151" s="155">
        <v>5618</v>
      </c>
      <c r="B151" s="71" t="s">
        <v>253</v>
      </c>
      <c r="C151" s="216"/>
      <c r="D151" s="71"/>
      <c r="E151" s="243">
        <f>D152+D155+D157+D159+D163+D165+D167</f>
        <v>2327157866</v>
      </c>
      <c r="F151" s="71"/>
      <c r="G151" s="69"/>
    </row>
    <row r="152" spans="1:7" x14ac:dyDescent="0.25">
      <c r="A152" s="157">
        <v>561802</v>
      </c>
      <c r="B152" s="249" t="s">
        <v>349</v>
      </c>
      <c r="C152" s="249"/>
      <c r="D152" s="247">
        <f>SUM(C153:C154)</f>
        <v>987763617</v>
      </c>
      <c r="E152" s="68"/>
      <c r="F152" s="68"/>
      <c r="G152" s="69"/>
    </row>
    <row r="153" spans="1:7" x14ac:dyDescent="0.25">
      <c r="A153" s="156">
        <v>56180201</v>
      </c>
      <c r="B153" s="68" t="s">
        <v>131</v>
      </c>
      <c r="C153" s="102">
        <v>0</v>
      </c>
      <c r="D153" s="68"/>
      <c r="E153" s="68"/>
      <c r="F153" s="68"/>
      <c r="G153" s="69"/>
    </row>
    <row r="154" spans="1:7" x14ac:dyDescent="0.25">
      <c r="A154" s="156">
        <v>56180202</v>
      </c>
      <c r="B154" s="68" t="s">
        <v>132</v>
      </c>
      <c r="C154" s="102">
        <v>987763617</v>
      </c>
      <c r="D154" s="68"/>
      <c r="E154" s="68"/>
      <c r="F154" s="68"/>
      <c r="G154" s="69"/>
    </row>
    <row r="155" spans="1:7" x14ac:dyDescent="0.25">
      <c r="A155" s="157">
        <v>561805</v>
      </c>
      <c r="B155" s="249" t="s">
        <v>350</v>
      </c>
      <c r="C155" s="102"/>
      <c r="D155" s="247">
        <f>C156</f>
        <v>0</v>
      </c>
      <c r="E155" s="68"/>
      <c r="F155" s="68"/>
      <c r="G155" s="69"/>
    </row>
    <row r="156" spans="1:7" x14ac:dyDescent="0.25">
      <c r="A156" s="156">
        <v>561805</v>
      </c>
      <c r="B156" s="68" t="s">
        <v>350</v>
      </c>
      <c r="C156" s="100">
        <v>0</v>
      </c>
      <c r="D156" s="68"/>
      <c r="E156" s="68"/>
      <c r="F156" s="68"/>
      <c r="G156" s="69"/>
    </row>
    <row r="157" spans="1:7" x14ac:dyDescent="0.25">
      <c r="A157" s="157">
        <v>561807</v>
      </c>
      <c r="B157" s="249" t="s">
        <v>351</v>
      </c>
      <c r="C157" s="102"/>
      <c r="D157" s="247">
        <f>C158</f>
        <v>180945116</v>
      </c>
      <c r="E157" s="68"/>
      <c r="F157" s="68"/>
      <c r="G157" s="69"/>
    </row>
    <row r="158" spans="1:7" x14ac:dyDescent="0.25">
      <c r="A158" s="156">
        <v>561807</v>
      </c>
      <c r="B158" s="68" t="s">
        <v>351</v>
      </c>
      <c r="C158" s="100">
        <v>180945116</v>
      </c>
      <c r="D158" s="68"/>
      <c r="E158" s="68"/>
      <c r="F158" s="68"/>
      <c r="G158" s="69"/>
    </row>
    <row r="159" spans="1:7" x14ac:dyDescent="0.25">
      <c r="A159" s="157">
        <v>561809</v>
      </c>
      <c r="B159" s="249" t="s">
        <v>352</v>
      </c>
      <c r="C159" s="102"/>
      <c r="D159" s="247">
        <f>SUM(C160:C162)</f>
        <v>12959630</v>
      </c>
      <c r="E159" s="68"/>
      <c r="F159" s="68"/>
      <c r="G159" s="69"/>
    </row>
    <row r="160" spans="1:7" x14ac:dyDescent="0.25">
      <c r="A160" s="156">
        <v>56180901</v>
      </c>
      <c r="B160" s="68" t="s">
        <v>353</v>
      </c>
      <c r="C160" s="102">
        <v>0</v>
      </c>
      <c r="D160" s="68"/>
      <c r="E160" s="68"/>
      <c r="F160" s="68"/>
      <c r="G160" s="69"/>
    </row>
    <row r="161" spans="1:7" x14ac:dyDescent="0.25">
      <c r="A161" s="156">
        <v>56180902</v>
      </c>
      <c r="B161" s="68" t="s">
        <v>354</v>
      </c>
      <c r="C161" s="102">
        <v>12959630</v>
      </c>
      <c r="D161" s="68"/>
      <c r="E161" s="68"/>
      <c r="F161" s="68"/>
      <c r="G161" s="69"/>
    </row>
    <row r="162" spans="1:7" x14ac:dyDescent="0.25">
      <c r="A162" s="156">
        <v>56180903</v>
      </c>
      <c r="B162" s="68" t="s">
        <v>355</v>
      </c>
      <c r="C162" s="100">
        <v>0</v>
      </c>
      <c r="D162" s="68"/>
      <c r="E162" s="68"/>
      <c r="F162" s="68"/>
      <c r="G162" s="69"/>
    </row>
    <row r="163" spans="1:7" x14ac:dyDescent="0.25">
      <c r="A163" s="157">
        <v>561810</v>
      </c>
      <c r="B163" s="249" t="s">
        <v>356</v>
      </c>
      <c r="C163" s="102"/>
      <c r="D163" s="247">
        <f>C164</f>
        <v>470122783</v>
      </c>
      <c r="E163" s="68"/>
      <c r="F163" s="68"/>
      <c r="G163" s="69"/>
    </row>
    <row r="164" spans="1:7" x14ac:dyDescent="0.25">
      <c r="A164" s="156">
        <v>561810</v>
      </c>
      <c r="B164" s="68" t="s">
        <v>356</v>
      </c>
      <c r="C164" s="100">
        <v>470122783</v>
      </c>
      <c r="D164" s="68"/>
      <c r="E164" s="68"/>
      <c r="F164" s="68"/>
      <c r="G164" s="69"/>
    </row>
    <row r="165" spans="1:7" x14ac:dyDescent="0.25">
      <c r="A165" s="157">
        <v>561811</v>
      </c>
      <c r="B165" s="249" t="s">
        <v>357</v>
      </c>
      <c r="C165" s="102"/>
      <c r="D165" s="247">
        <f>C166</f>
        <v>437365920</v>
      </c>
      <c r="E165" s="68"/>
      <c r="F165" s="68"/>
      <c r="G165" s="69"/>
    </row>
    <row r="166" spans="1:7" x14ac:dyDescent="0.25">
      <c r="A166" s="156">
        <v>561810</v>
      </c>
      <c r="B166" s="68" t="s">
        <v>357</v>
      </c>
      <c r="C166" s="100">
        <v>437365920</v>
      </c>
      <c r="D166" s="68"/>
      <c r="E166" s="68"/>
      <c r="F166" s="68"/>
      <c r="G166" s="69"/>
    </row>
    <row r="167" spans="1:7" x14ac:dyDescent="0.25">
      <c r="A167" s="157">
        <v>561890</v>
      </c>
      <c r="B167" s="249" t="s">
        <v>358</v>
      </c>
      <c r="C167" s="102"/>
      <c r="D167" s="247">
        <f>C168</f>
        <v>238000800</v>
      </c>
      <c r="E167" s="68"/>
      <c r="F167" s="68"/>
      <c r="G167" s="69"/>
    </row>
    <row r="168" spans="1:7" x14ac:dyDescent="0.25">
      <c r="A168" s="156">
        <v>56189001</v>
      </c>
      <c r="B168" s="68" t="s">
        <v>358</v>
      </c>
      <c r="C168" s="100">
        <v>238000800</v>
      </c>
      <c r="D168" s="68"/>
      <c r="E168" s="68"/>
      <c r="F168" s="68"/>
      <c r="G168" s="69"/>
    </row>
    <row r="169" spans="1:7" ht="15.6" x14ac:dyDescent="0.3">
      <c r="A169" s="154">
        <v>58</v>
      </c>
      <c r="B169" s="245" t="s">
        <v>359</v>
      </c>
      <c r="C169" s="245"/>
      <c r="D169" s="245"/>
      <c r="E169" s="245"/>
      <c r="F169" s="242">
        <f>E170+E173+E176</f>
        <v>43203.74</v>
      </c>
      <c r="G169" s="104"/>
    </row>
    <row r="170" spans="1:7" x14ac:dyDescent="0.25">
      <c r="A170" s="155">
        <v>5804</v>
      </c>
      <c r="B170" s="71" t="s">
        <v>264</v>
      </c>
      <c r="C170" s="71"/>
      <c r="D170" s="71"/>
      <c r="E170" s="243">
        <f>D171</f>
        <v>43080</v>
      </c>
      <c r="F170" s="71"/>
      <c r="G170" s="69"/>
    </row>
    <row r="171" spans="1:7" x14ac:dyDescent="0.25">
      <c r="A171" s="157">
        <v>580490</v>
      </c>
      <c r="B171" s="249" t="s">
        <v>137</v>
      </c>
      <c r="C171" s="102"/>
      <c r="D171" s="247">
        <f>C172</f>
        <v>43080</v>
      </c>
      <c r="E171" s="243"/>
      <c r="F171" s="71"/>
      <c r="G171" s="69"/>
    </row>
    <row r="172" spans="1:7" x14ac:dyDescent="0.25">
      <c r="A172" s="156">
        <v>580490</v>
      </c>
      <c r="B172" s="68" t="s">
        <v>137</v>
      </c>
      <c r="C172" s="100">
        <v>43080</v>
      </c>
      <c r="D172" s="68"/>
      <c r="E172" s="243"/>
      <c r="F172" s="71"/>
      <c r="G172" s="69"/>
    </row>
    <row r="173" spans="1:7" x14ac:dyDescent="0.25">
      <c r="A173" s="155">
        <v>5821</v>
      </c>
      <c r="B173" s="71" t="s">
        <v>360</v>
      </c>
      <c r="C173" s="71"/>
      <c r="D173" s="71"/>
      <c r="E173" s="243">
        <f>D174</f>
        <v>0</v>
      </c>
      <c r="F173" s="71"/>
      <c r="G173" s="69"/>
    </row>
    <row r="174" spans="1:7" x14ac:dyDescent="0.25">
      <c r="A174" s="157">
        <v>582101</v>
      </c>
      <c r="B174" s="249" t="s">
        <v>361</v>
      </c>
      <c r="C174" s="102"/>
      <c r="D174" s="247">
        <f>C175</f>
        <v>0</v>
      </c>
      <c r="E174" s="243"/>
      <c r="F174" s="71"/>
      <c r="G174" s="69"/>
    </row>
    <row r="175" spans="1:7" x14ac:dyDescent="0.25">
      <c r="A175" s="156">
        <v>582101</v>
      </c>
      <c r="B175" s="68" t="s">
        <v>361</v>
      </c>
      <c r="C175" s="100">
        <v>0</v>
      </c>
      <c r="D175" s="68"/>
      <c r="E175" s="243"/>
      <c r="F175" s="71"/>
      <c r="G175" s="69"/>
    </row>
    <row r="176" spans="1:7" x14ac:dyDescent="0.25">
      <c r="A176" s="155">
        <v>5890</v>
      </c>
      <c r="B176" s="71" t="s">
        <v>362</v>
      </c>
      <c r="C176" s="71"/>
      <c r="D176" s="71"/>
      <c r="E176" s="243">
        <f>D177</f>
        <v>123.74</v>
      </c>
      <c r="F176" s="68"/>
      <c r="G176" s="67"/>
    </row>
    <row r="177" spans="1:7" x14ac:dyDescent="0.25">
      <c r="A177" s="157">
        <v>589090</v>
      </c>
      <c r="B177" s="249" t="s">
        <v>139</v>
      </c>
      <c r="C177" s="102"/>
      <c r="D177" s="247">
        <f>C178</f>
        <v>123.74</v>
      </c>
      <c r="E177" s="243"/>
      <c r="F177" s="68"/>
      <c r="G177" s="67"/>
    </row>
    <row r="178" spans="1:7" x14ac:dyDescent="0.25">
      <c r="A178" s="156">
        <v>589090</v>
      </c>
      <c r="B178" s="68" t="s">
        <v>139</v>
      </c>
      <c r="C178" s="100">
        <v>123.74</v>
      </c>
      <c r="D178" s="68"/>
      <c r="E178" s="243"/>
      <c r="F178" s="68"/>
      <c r="G178" s="67"/>
    </row>
    <row r="179" spans="1:7" ht="17.399999999999999" x14ac:dyDescent="0.3">
      <c r="A179" s="290" t="s">
        <v>363</v>
      </c>
      <c r="B179" s="291"/>
      <c r="C179" s="250"/>
      <c r="D179" s="250"/>
      <c r="E179" s="250"/>
      <c r="F179" s="250"/>
      <c r="G179" s="161">
        <f>G9-G41</f>
        <v>97941406.75</v>
      </c>
    </row>
    <row r="180" spans="1:7" x14ac:dyDescent="0.25">
      <c r="A180" s="158"/>
      <c r="B180" s="73"/>
      <c r="C180" s="73"/>
      <c r="D180" s="68"/>
      <c r="E180" s="68"/>
      <c r="F180" s="68"/>
      <c r="G180" s="67"/>
    </row>
    <row r="181" spans="1:7" x14ac:dyDescent="0.25">
      <c r="A181" s="158"/>
      <c r="B181" s="73"/>
      <c r="C181" s="73"/>
      <c r="D181" s="68"/>
      <c r="E181" s="68"/>
      <c r="F181" s="68"/>
      <c r="G181" s="67"/>
    </row>
    <row r="182" spans="1:7" x14ac:dyDescent="0.25">
      <c r="A182" s="158"/>
      <c r="B182" s="73"/>
      <c r="C182" s="73"/>
      <c r="D182" s="68"/>
      <c r="E182" s="68"/>
      <c r="F182" s="68"/>
      <c r="G182" s="67"/>
    </row>
    <row r="183" spans="1:7" x14ac:dyDescent="0.25">
      <c r="A183" s="158"/>
      <c r="B183" s="73"/>
      <c r="C183" s="73"/>
      <c r="D183" s="68"/>
      <c r="E183" s="68"/>
      <c r="F183" s="68"/>
      <c r="G183" s="67"/>
    </row>
    <row r="184" spans="1:7" x14ac:dyDescent="0.25">
      <c r="A184" s="158"/>
      <c r="B184" s="73"/>
      <c r="C184" s="73"/>
      <c r="D184" s="68"/>
      <c r="E184" s="68"/>
      <c r="F184" s="68"/>
      <c r="G184" s="67"/>
    </row>
    <row r="185" spans="1:7" x14ac:dyDescent="0.25">
      <c r="A185" s="158"/>
      <c r="B185" s="73"/>
      <c r="C185" s="73"/>
      <c r="D185" s="68"/>
      <c r="E185" s="68"/>
      <c r="F185" s="68"/>
      <c r="G185" s="67"/>
    </row>
    <row r="186" spans="1:7" x14ac:dyDescent="0.25">
      <c r="A186" s="158"/>
      <c r="G186" s="67"/>
    </row>
    <row r="187" spans="1:7" ht="13.8" x14ac:dyDescent="0.3">
      <c r="A187" s="158"/>
      <c r="B187" s="60"/>
      <c r="F187" s="169"/>
      <c r="G187" s="170"/>
    </row>
    <row r="188" spans="1:7" x14ac:dyDescent="0.25">
      <c r="A188" s="239"/>
      <c r="B188" s="105" t="s">
        <v>462</v>
      </c>
      <c r="C188" s="71"/>
      <c r="D188" s="71"/>
      <c r="E188" s="71"/>
      <c r="F188" s="286" t="s">
        <v>465</v>
      </c>
      <c r="G188" s="287"/>
    </row>
    <row r="189" spans="1:7" x14ac:dyDescent="0.25">
      <c r="A189" s="239"/>
      <c r="B189" s="105" t="s">
        <v>156</v>
      </c>
      <c r="C189" s="71"/>
      <c r="D189" s="71"/>
      <c r="E189" s="71"/>
      <c r="F189" s="284" t="s">
        <v>460</v>
      </c>
      <c r="G189" s="285"/>
    </row>
    <row r="190" spans="1:7" x14ac:dyDescent="0.25">
      <c r="A190" s="238"/>
      <c r="B190" s="105"/>
      <c r="C190" s="71"/>
      <c r="D190" s="71"/>
      <c r="E190" s="105"/>
      <c r="G190" s="67"/>
    </row>
    <row r="191" spans="1:7" x14ac:dyDescent="0.25">
      <c r="A191" s="238"/>
      <c r="B191" s="105"/>
      <c r="C191" s="71"/>
      <c r="D191" s="71"/>
      <c r="E191" s="105"/>
      <c r="F191" s="105"/>
      <c r="G191" s="237"/>
    </row>
    <row r="192" spans="1:7" x14ac:dyDescent="0.25">
      <c r="A192" s="238"/>
      <c r="B192" s="105"/>
      <c r="C192" s="292"/>
      <c r="D192" s="292"/>
      <c r="E192" s="292"/>
      <c r="F192" s="105"/>
      <c r="G192" s="237"/>
    </row>
    <row r="193" spans="1:7" x14ac:dyDescent="0.25">
      <c r="A193" s="238"/>
      <c r="B193" s="105"/>
      <c r="C193" s="288" t="s">
        <v>157</v>
      </c>
      <c r="D193" s="288"/>
      <c r="E193" s="288"/>
      <c r="F193" s="105"/>
      <c r="G193" s="237"/>
    </row>
    <row r="194" spans="1:7" x14ac:dyDescent="0.25">
      <c r="A194" s="238"/>
      <c r="B194" s="105"/>
      <c r="C194" s="288" t="s">
        <v>247</v>
      </c>
      <c r="D194" s="288"/>
      <c r="E194" s="288"/>
      <c r="F194" s="105"/>
      <c r="G194" s="237"/>
    </row>
    <row r="195" spans="1:7" x14ac:dyDescent="0.25">
      <c r="A195" s="238"/>
      <c r="B195" s="105"/>
      <c r="C195" s="282" t="s">
        <v>461</v>
      </c>
      <c r="D195" s="282"/>
      <c r="E195" s="282"/>
      <c r="F195" s="105"/>
      <c r="G195" s="237"/>
    </row>
    <row r="196" spans="1:7" x14ac:dyDescent="0.25">
      <c r="A196" s="238"/>
      <c r="B196" s="105"/>
      <c r="C196" s="71"/>
      <c r="D196" s="71"/>
      <c r="E196" s="105"/>
      <c r="F196" s="105"/>
      <c r="G196" s="237"/>
    </row>
    <row r="197" spans="1:7" x14ac:dyDescent="0.25">
      <c r="A197" s="238"/>
      <c r="B197" s="105"/>
      <c r="C197" s="71"/>
      <c r="D197" s="71"/>
      <c r="E197" s="105"/>
      <c r="F197" s="105"/>
      <c r="G197" s="237"/>
    </row>
    <row r="198" spans="1:7" ht="15" customHeight="1" thickBot="1" x14ac:dyDescent="0.3">
      <c r="A198" s="166"/>
      <c r="B198" s="167"/>
      <c r="C198" s="167"/>
      <c r="D198" s="167"/>
      <c r="E198" s="280"/>
      <c r="F198" s="280"/>
      <c r="G198" s="281"/>
    </row>
    <row r="199" spans="1:7" x14ac:dyDescent="0.25">
      <c r="A199" s="159"/>
      <c r="B199" s="73"/>
      <c r="C199" s="73"/>
      <c r="D199" s="68"/>
      <c r="E199" s="68"/>
      <c r="F199" s="68"/>
    </row>
    <row r="200" spans="1:7" x14ac:dyDescent="0.25">
      <c r="A200" s="159"/>
      <c r="B200" s="73"/>
      <c r="C200" s="73"/>
      <c r="D200" s="68"/>
      <c r="E200" s="68"/>
    </row>
    <row r="201" spans="1:7" x14ac:dyDescent="0.25">
      <c r="A201" s="159"/>
      <c r="B201" s="73"/>
      <c r="C201" s="73"/>
      <c r="D201" s="68"/>
      <c r="E201" s="68"/>
    </row>
    <row r="202" spans="1:7" x14ac:dyDescent="0.25">
      <c r="A202" s="159"/>
      <c r="B202" s="73"/>
      <c r="C202" s="73"/>
      <c r="D202" s="68"/>
      <c r="E202" s="68"/>
    </row>
    <row r="203" spans="1:7" x14ac:dyDescent="0.25">
      <c r="A203" s="159"/>
      <c r="B203" s="73"/>
      <c r="C203" s="73"/>
      <c r="D203" s="68"/>
      <c r="E203" s="68"/>
    </row>
    <row r="204" spans="1:7" x14ac:dyDescent="0.25">
      <c r="A204" s="159"/>
      <c r="B204" s="73"/>
      <c r="C204" s="73"/>
      <c r="D204" s="68"/>
      <c r="E204" s="68"/>
    </row>
    <row r="205" spans="1:7" x14ac:dyDescent="0.25">
      <c r="A205" s="159"/>
      <c r="B205" s="73"/>
      <c r="C205" s="73"/>
      <c r="D205" s="68"/>
      <c r="E205" s="68"/>
    </row>
    <row r="206" spans="1:7" x14ac:dyDescent="0.25">
      <c r="A206" s="159"/>
      <c r="B206" s="73"/>
      <c r="C206" s="73"/>
      <c r="D206" s="68"/>
      <c r="E206" s="68"/>
      <c r="F206" s="68"/>
    </row>
    <row r="207" spans="1:7" x14ac:dyDescent="0.25">
      <c r="A207" s="159"/>
      <c r="B207" s="73"/>
      <c r="C207" s="73"/>
      <c r="D207" s="68"/>
      <c r="E207" s="68"/>
      <c r="F207" s="68"/>
    </row>
    <row r="208" spans="1:7" x14ac:dyDescent="0.25">
      <c r="A208" s="159"/>
      <c r="B208" s="73"/>
      <c r="C208" s="73"/>
      <c r="D208" s="68"/>
      <c r="E208" s="68"/>
      <c r="F208" s="68"/>
    </row>
    <row r="209" spans="1:6" x14ac:dyDescent="0.25">
      <c r="A209" s="159"/>
      <c r="B209" s="73"/>
      <c r="C209" s="73"/>
      <c r="D209" s="68"/>
      <c r="E209" s="68"/>
      <c r="F209" s="68"/>
    </row>
    <row r="210" spans="1:6" x14ac:dyDescent="0.25">
      <c r="A210" s="159"/>
      <c r="B210" s="73"/>
      <c r="C210" s="73"/>
      <c r="D210" s="68"/>
      <c r="E210" s="68"/>
      <c r="F210" s="68"/>
    </row>
    <row r="211" spans="1:6" x14ac:dyDescent="0.25">
      <c r="A211" s="159"/>
      <c r="B211" s="73"/>
      <c r="C211" s="73"/>
      <c r="D211" s="68"/>
      <c r="E211" s="68"/>
      <c r="F211" s="68"/>
    </row>
    <row r="212" spans="1:6" x14ac:dyDescent="0.25">
      <c r="A212" s="159"/>
      <c r="B212" s="73"/>
      <c r="C212" s="73"/>
      <c r="D212" s="68"/>
      <c r="E212" s="68"/>
      <c r="F212" s="68"/>
    </row>
    <row r="213" spans="1:6" x14ac:dyDescent="0.25">
      <c r="A213" s="159"/>
      <c r="B213" s="73"/>
      <c r="C213" s="73"/>
      <c r="D213" s="68"/>
      <c r="E213" s="68"/>
      <c r="F213" s="68"/>
    </row>
    <row r="214" spans="1:6" x14ac:dyDescent="0.25">
      <c r="A214" s="159"/>
      <c r="B214" s="73"/>
      <c r="C214" s="73"/>
      <c r="D214" s="68"/>
      <c r="E214" s="68"/>
      <c r="F214" s="68"/>
    </row>
    <row r="215" spans="1:6" x14ac:dyDescent="0.25">
      <c r="A215" s="159"/>
      <c r="B215" s="73"/>
      <c r="C215" s="73"/>
      <c r="D215" s="68"/>
      <c r="E215" s="68"/>
      <c r="F215" s="68"/>
    </row>
    <row r="216" spans="1:6" x14ac:dyDescent="0.25">
      <c r="A216" s="159"/>
      <c r="B216" s="73"/>
      <c r="C216" s="73"/>
      <c r="D216" s="68"/>
      <c r="E216" s="68"/>
      <c r="F216" s="68"/>
    </row>
    <row r="217" spans="1:6" x14ac:dyDescent="0.25">
      <c r="A217" s="159"/>
      <c r="B217" s="73"/>
      <c r="C217" s="73"/>
      <c r="D217" s="68"/>
      <c r="E217" s="68"/>
      <c r="F217" s="68"/>
    </row>
    <row r="218" spans="1:6" x14ac:dyDescent="0.25">
      <c r="A218" s="159"/>
      <c r="B218" s="73"/>
      <c r="C218" s="73"/>
      <c r="D218" s="68"/>
      <c r="E218" s="68"/>
      <c r="F218" s="68"/>
    </row>
    <row r="219" spans="1:6" x14ac:dyDescent="0.25">
      <c r="A219" s="159"/>
      <c r="B219" s="73"/>
      <c r="C219" s="73"/>
      <c r="D219" s="73"/>
      <c r="E219" s="68"/>
      <c r="F219" s="73"/>
    </row>
    <row r="220" spans="1:6" x14ac:dyDescent="0.25">
      <c r="A220" s="159"/>
      <c r="B220" s="73"/>
      <c r="C220" s="73"/>
      <c r="D220" s="73"/>
      <c r="E220" s="68"/>
      <c r="F220" s="73"/>
    </row>
  </sheetData>
  <mergeCells count="12">
    <mergeCell ref="E198:G198"/>
    <mergeCell ref="C193:E193"/>
    <mergeCell ref="A1:G1"/>
    <mergeCell ref="A2:G2"/>
    <mergeCell ref="A3:G3"/>
    <mergeCell ref="A4:G4"/>
    <mergeCell ref="A179:B179"/>
    <mergeCell ref="C192:E192"/>
    <mergeCell ref="C194:E194"/>
    <mergeCell ref="C195:E195"/>
    <mergeCell ref="F188:G188"/>
    <mergeCell ref="F189:G189"/>
  </mergeCells>
  <printOptions horizontalCentered="1"/>
  <pageMargins left="0.31496062992125984" right="0.11811023622047245" top="0.35433070866141736" bottom="0.15748031496062992" header="0.31496062992125984" footer="0.31496062992125984"/>
  <pageSetup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1:P169"/>
  <sheetViews>
    <sheetView tabSelected="1" zoomScale="91" zoomScaleNormal="91" workbookViewId="0">
      <selection sqref="A1:P1"/>
    </sheetView>
  </sheetViews>
  <sheetFormatPr baseColWidth="10" defaultColWidth="11.44140625" defaultRowHeight="14.4" x14ac:dyDescent="0.3"/>
  <cols>
    <col min="1" max="1" width="10.77734375" style="1" customWidth="1"/>
    <col min="2" max="2" width="44.44140625" style="1" customWidth="1"/>
    <col min="3" max="3" width="1.21875" style="1" customWidth="1"/>
    <col min="4" max="4" width="7.6640625" style="1" customWidth="1"/>
    <col min="5" max="5" width="1" style="1" customWidth="1"/>
    <col min="6" max="6" width="24.109375" style="1" customWidth="1"/>
    <col min="7" max="7" width="0.6640625" style="1" customWidth="1"/>
    <col min="8" max="8" width="10.33203125" style="1" customWidth="1"/>
    <col min="9" max="9" width="0.6640625" style="1" customWidth="1"/>
    <col min="10" max="10" width="23.44140625" style="1" customWidth="1"/>
    <col min="11" max="11" width="0.5546875" style="1" customWidth="1"/>
    <col min="12" max="12" width="10.44140625" style="1" customWidth="1"/>
    <col min="13" max="13" width="0.6640625" style="1" customWidth="1"/>
    <col min="14" max="14" width="21.77734375" style="1" customWidth="1"/>
    <col min="15" max="15" width="0.77734375" style="1" customWidth="1"/>
    <col min="16" max="16" width="12.44140625" style="1" customWidth="1"/>
    <col min="17" max="16384" width="11.44140625" style="1"/>
  </cols>
  <sheetData>
    <row r="1" spans="1:16" ht="17.399999999999999" x14ac:dyDescent="0.3">
      <c r="A1" s="289" t="s">
        <v>3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</row>
    <row r="2" spans="1:16" ht="17.399999999999999" x14ac:dyDescent="0.3">
      <c r="A2" s="289" t="s">
        <v>4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</row>
    <row r="3" spans="1:16" ht="17.399999999999999" x14ac:dyDescent="0.3">
      <c r="A3" s="289" t="s">
        <v>5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</row>
    <row r="4" spans="1:16" ht="17.399999999999999" x14ac:dyDescent="0.3">
      <c r="A4" s="289" t="s">
        <v>447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</row>
    <row r="5" spans="1:16" ht="17.399999999999999" x14ac:dyDescent="0.3">
      <c r="A5" s="289" t="s">
        <v>6</v>
      </c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  <c r="N5" s="289"/>
      <c r="O5" s="289"/>
      <c r="P5" s="289"/>
    </row>
    <row r="6" spans="1:16" ht="17.399999999999999" x14ac:dyDescent="0.3">
      <c r="A6" s="4"/>
      <c r="B6" s="2"/>
      <c r="C6" s="2"/>
    </row>
    <row r="7" spans="1:16" ht="49.5" customHeight="1" x14ac:dyDescent="0.3">
      <c r="A7" s="296" t="s">
        <v>0</v>
      </c>
      <c r="B7" s="296"/>
      <c r="C7" s="54"/>
      <c r="D7" s="55" t="s">
        <v>7</v>
      </c>
      <c r="E7" s="54"/>
      <c r="F7" s="54" t="s">
        <v>448</v>
      </c>
      <c r="G7" s="54"/>
      <c r="H7" s="55" t="s">
        <v>1</v>
      </c>
      <c r="I7" s="54"/>
      <c r="J7" s="54" t="s">
        <v>8</v>
      </c>
      <c r="K7" s="54"/>
      <c r="L7" s="55" t="s">
        <v>1</v>
      </c>
      <c r="M7" s="54"/>
      <c r="N7" s="55" t="s">
        <v>142</v>
      </c>
      <c r="O7" s="54"/>
      <c r="P7" s="55" t="s">
        <v>141</v>
      </c>
    </row>
    <row r="9" spans="1:16" ht="16.2" thickBot="1" x14ac:dyDescent="0.35">
      <c r="A9" s="124">
        <v>1</v>
      </c>
      <c r="B9" s="126" t="s">
        <v>2</v>
      </c>
      <c r="C9" s="124"/>
      <c r="D9" s="125"/>
      <c r="E9" s="126"/>
      <c r="F9" s="127">
        <f>F33+F59</f>
        <v>42470280187.219994</v>
      </c>
      <c r="G9" s="128"/>
      <c r="H9" s="129">
        <v>1</v>
      </c>
      <c r="I9" s="126"/>
      <c r="J9" s="127">
        <f>J33+J59</f>
        <v>33384904155.923</v>
      </c>
      <c r="K9" s="128"/>
      <c r="L9" s="129">
        <v>1</v>
      </c>
      <c r="M9" s="126"/>
      <c r="N9" s="130">
        <f>F9-J9</f>
        <v>9085376031.2969933</v>
      </c>
      <c r="O9" s="126"/>
      <c r="P9" s="131">
        <f>N9/F9*1</f>
        <v>0.21392314793418604</v>
      </c>
    </row>
    <row r="10" spans="1:16" ht="15" thickTop="1" x14ac:dyDescent="0.3">
      <c r="A10" s="6"/>
      <c r="D10" s="5"/>
      <c r="E10" s="5"/>
      <c r="F10" s="7"/>
      <c r="G10" s="7"/>
      <c r="H10" s="27"/>
      <c r="J10" s="7"/>
      <c r="K10" s="19"/>
      <c r="L10" s="27"/>
    </row>
    <row r="11" spans="1:16" ht="15" thickBot="1" x14ac:dyDescent="0.35">
      <c r="A11" s="184">
        <v>11</v>
      </c>
      <c r="B11" s="3" t="s">
        <v>9</v>
      </c>
      <c r="C11" s="3"/>
      <c r="D11" s="5"/>
      <c r="E11" s="5"/>
      <c r="F11" s="16">
        <f>SUM(F12:F18)</f>
        <v>26599264007.849998</v>
      </c>
      <c r="G11" s="18"/>
      <c r="H11" s="28">
        <f>F11/F9*1</f>
        <v>0.62630300272551898</v>
      </c>
      <c r="J11" s="16">
        <f>SUM(J12:J18)</f>
        <v>17670801532.123001</v>
      </c>
      <c r="K11" s="20"/>
      <c r="L11" s="28">
        <f>J11/J9*1</f>
        <v>0.52930514491196845</v>
      </c>
      <c r="N11" s="16">
        <f>F11-J11</f>
        <v>8928462475.7269974</v>
      </c>
      <c r="P11" s="28">
        <f>N11/F11*1</f>
        <v>0.33566577154510824</v>
      </c>
    </row>
    <row r="12" spans="1:16" ht="15" thickTop="1" x14ac:dyDescent="0.3">
      <c r="A12" s="183">
        <v>110502</v>
      </c>
      <c r="B12" s="6" t="s">
        <v>11</v>
      </c>
      <c r="C12" s="6"/>
      <c r="D12" s="14"/>
      <c r="E12" s="14"/>
      <c r="F12" s="8">
        <v>1000000</v>
      </c>
      <c r="G12" s="8"/>
      <c r="H12" s="30">
        <f>F12/F11*1</f>
        <v>3.7595025174564197E-5</v>
      </c>
      <c r="I12" s="6"/>
      <c r="J12" s="8">
        <v>1000000</v>
      </c>
      <c r="K12" s="21"/>
      <c r="L12" s="30">
        <f>J12/J11*1</f>
        <v>5.6590528628944328E-5</v>
      </c>
      <c r="M12" s="6"/>
      <c r="N12" s="8">
        <f>F12-J12</f>
        <v>0</v>
      </c>
      <c r="O12" s="6"/>
      <c r="P12" s="37">
        <f>N12/F12*1</f>
        <v>0</v>
      </c>
    </row>
    <row r="13" spans="1:16" x14ac:dyDescent="0.3">
      <c r="A13" s="183">
        <v>111005</v>
      </c>
      <c r="B13" s="6" t="s">
        <v>370</v>
      </c>
      <c r="C13" s="6"/>
      <c r="D13" s="14"/>
      <c r="E13" s="14"/>
      <c r="F13" s="91">
        <v>1455031301.4400001</v>
      </c>
      <c r="G13" s="8"/>
      <c r="H13" s="30">
        <f>F13/F11*1</f>
        <v>5.4701938407415704E-2</v>
      </c>
      <c r="I13" s="6"/>
      <c r="J13" s="8">
        <v>2168283836.71</v>
      </c>
      <c r="K13" s="21"/>
      <c r="L13" s="30">
        <f>J13/J11*1</f>
        <v>0.1227043285370145</v>
      </c>
      <c r="M13" s="6"/>
      <c r="N13" s="8">
        <f t="shared" ref="N13:N18" si="0">F13-J13</f>
        <v>-713252535.26999998</v>
      </c>
      <c r="O13" s="6"/>
      <c r="P13" s="37">
        <f t="shared" ref="P13:P18" si="1">N13/F13*1</f>
        <v>-0.49019738239590843</v>
      </c>
    </row>
    <row r="14" spans="1:16" x14ac:dyDescent="0.3">
      <c r="A14" s="183">
        <v>111006</v>
      </c>
      <c r="B14" s="6" t="s">
        <v>371</v>
      </c>
      <c r="C14" s="6"/>
      <c r="D14" s="14"/>
      <c r="E14" s="14"/>
      <c r="F14" s="91">
        <v>6856328.0199999996</v>
      </c>
      <c r="G14" s="8"/>
      <c r="H14" s="30">
        <f>F14/F11*1</f>
        <v>2.5776382451696988E-4</v>
      </c>
      <c r="I14" s="6"/>
      <c r="J14" s="8">
        <v>6856328.0199999996</v>
      </c>
      <c r="K14" s="21"/>
      <c r="L14" s="30">
        <f>J14/J11*1</f>
        <v>3.8800322710524313E-4</v>
      </c>
      <c r="M14" s="6"/>
      <c r="N14" s="8">
        <f t="shared" si="0"/>
        <v>0</v>
      </c>
      <c r="O14" s="6"/>
      <c r="P14" s="37">
        <f t="shared" si="1"/>
        <v>0</v>
      </c>
    </row>
    <row r="15" spans="1:16" x14ac:dyDescent="0.3">
      <c r="A15" s="183">
        <v>111008</v>
      </c>
      <c r="B15" s="6" t="s">
        <v>372</v>
      </c>
      <c r="C15" s="6"/>
      <c r="D15" s="14"/>
      <c r="E15" s="14"/>
      <c r="F15" s="91">
        <v>1804161939.26</v>
      </c>
      <c r="G15" s="8"/>
      <c r="H15" s="30">
        <f>F15/F11*1</f>
        <v>6.7827513525470257E-2</v>
      </c>
      <c r="I15" s="6"/>
      <c r="J15" s="8">
        <v>0</v>
      </c>
      <c r="K15" s="21"/>
      <c r="L15" s="30">
        <f>J15/J11*1</f>
        <v>0</v>
      </c>
      <c r="M15" s="6"/>
      <c r="N15" s="8">
        <f t="shared" si="0"/>
        <v>1804161939.26</v>
      </c>
      <c r="O15" s="6"/>
      <c r="P15" s="37">
        <f t="shared" si="1"/>
        <v>1</v>
      </c>
    </row>
    <row r="16" spans="1:16" x14ac:dyDescent="0.3">
      <c r="A16" s="183">
        <v>111090</v>
      </c>
      <c r="B16" s="6" t="s">
        <v>373</v>
      </c>
      <c r="C16" s="6"/>
      <c r="D16" s="14"/>
      <c r="E16" s="14"/>
      <c r="F16" s="91">
        <v>4608546968.5799999</v>
      </c>
      <c r="G16" s="8"/>
      <c r="H16" s="30">
        <f>F16/F11*1</f>
        <v>0.17325843930192661</v>
      </c>
      <c r="I16" s="6"/>
      <c r="J16" s="8">
        <v>4216538597.5830002</v>
      </c>
      <c r="K16" s="21"/>
      <c r="L16" s="30">
        <f>J16/J11*1</f>
        <v>0.23861614822156954</v>
      </c>
      <c r="M16" s="6"/>
      <c r="N16" s="8">
        <f t="shared" si="0"/>
        <v>392008370.99699974</v>
      </c>
      <c r="O16" s="6"/>
      <c r="P16" s="37">
        <f t="shared" si="1"/>
        <v>8.5061164325680422E-2</v>
      </c>
    </row>
    <row r="17" spans="1:16" x14ac:dyDescent="0.3">
      <c r="A17" s="183">
        <v>113210</v>
      </c>
      <c r="B17" s="6" t="s">
        <v>12</v>
      </c>
      <c r="C17" s="6"/>
      <c r="D17" s="14"/>
      <c r="E17" s="14"/>
      <c r="F17" s="91">
        <v>12542482486.02</v>
      </c>
      <c r="G17" s="8"/>
      <c r="H17" s="30">
        <f>F17/F11*1</f>
        <v>0.47153494481345243</v>
      </c>
      <c r="I17" s="6"/>
      <c r="J17" s="8">
        <v>4900947201.29</v>
      </c>
      <c r="K17" s="21"/>
      <c r="L17" s="30">
        <f>J17/J11*1</f>
        <v>0.27734719290354631</v>
      </c>
      <c r="M17" s="6"/>
      <c r="N17" s="8">
        <f t="shared" si="0"/>
        <v>7641535284.7300005</v>
      </c>
      <c r="O17" s="6"/>
      <c r="P17" s="37">
        <f t="shared" si="1"/>
        <v>0.60925221886874037</v>
      </c>
    </row>
    <row r="18" spans="1:16" x14ac:dyDescent="0.3">
      <c r="A18" s="183">
        <v>113301</v>
      </c>
      <c r="B18" s="6" t="s">
        <v>13</v>
      </c>
      <c r="C18" s="6"/>
      <c r="D18" s="14"/>
      <c r="E18" s="14"/>
      <c r="F18" s="91">
        <v>6181184984.5299997</v>
      </c>
      <c r="G18" s="8"/>
      <c r="H18" s="30">
        <f>F18/F11*1</f>
        <v>0.23238180510204354</v>
      </c>
      <c r="I18" s="6"/>
      <c r="J18" s="8">
        <v>6377175568.5200005</v>
      </c>
      <c r="K18" s="21"/>
      <c r="L18" s="30">
        <f>J18/J11*1</f>
        <v>0.36088773658213541</v>
      </c>
      <c r="M18" s="6"/>
      <c r="N18" s="8">
        <f t="shared" si="0"/>
        <v>-195990583.99000072</v>
      </c>
      <c r="O18" s="6"/>
      <c r="P18" s="37">
        <f t="shared" si="1"/>
        <v>-3.1707606952472288E-2</v>
      </c>
    </row>
    <row r="19" spans="1:16" x14ac:dyDescent="0.3">
      <c r="A19" s="6"/>
      <c r="B19" s="6"/>
      <c r="C19" s="6"/>
      <c r="D19" s="5"/>
      <c r="E19" s="5"/>
      <c r="F19" s="7"/>
      <c r="G19" s="7"/>
      <c r="H19" s="29"/>
      <c r="J19" s="7"/>
      <c r="K19" s="19"/>
      <c r="L19" s="29"/>
      <c r="N19" s="7"/>
    </row>
    <row r="20" spans="1:16" ht="15" thickBot="1" x14ac:dyDescent="0.35">
      <c r="A20" s="185">
        <v>13</v>
      </c>
      <c r="B20" s="32" t="s">
        <v>14</v>
      </c>
      <c r="C20" s="32"/>
      <c r="D20" s="33"/>
      <c r="E20" s="33"/>
      <c r="F20" s="34">
        <f>SUM(F21:F25)</f>
        <v>1593026274.8499999</v>
      </c>
      <c r="G20" s="35"/>
      <c r="H20" s="133">
        <f>F20/F9*1</f>
        <v>3.7509200971303405E-2</v>
      </c>
      <c r="I20" s="31"/>
      <c r="J20" s="34">
        <f>SUM(J21:J25)</f>
        <v>1276899869.1600001</v>
      </c>
      <c r="K20" s="35"/>
      <c r="L20" s="133">
        <f>J20/J9*1</f>
        <v>3.8247821925630969E-2</v>
      </c>
      <c r="M20" s="31"/>
      <c r="N20" s="34">
        <f>F20-J20</f>
        <v>316126405.68999982</v>
      </c>
      <c r="O20" s="31"/>
      <c r="P20" s="132">
        <f>N20/F20*1</f>
        <v>0.19844393697760349</v>
      </c>
    </row>
    <row r="21" spans="1:16" ht="15" thickTop="1" x14ac:dyDescent="0.3">
      <c r="A21" s="183">
        <v>131703</v>
      </c>
      <c r="B21" s="6" t="s">
        <v>15</v>
      </c>
      <c r="C21" s="6"/>
      <c r="D21" s="14"/>
      <c r="E21" s="14"/>
      <c r="F21" s="91">
        <v>1467049648.8499999</v>
      </c>
      <c r="G21" s="8"/>
      <c r="H21" s="30">
        <f>F21/F20*1</f>
        <v>0.92091993208846346</v>
      </c>
      <c r="I21" s="6"/>
      <c r="J21" s="8">
        <v>1171445200.5</v>
      </c>
      <c r="K21" s="21"/>
      <c r="L21" s="30">
        <f>J21/J20*1</f>
        <v>0.91741351753025657</v>
      </c>
      <c r="M21" s="6"/>
      <c r="N21" s="8">
        <f t="shared" ref="N21:N25" si="2">F21-J21</f>
        <v>295604448.3499999</v>
      </c>
      <c r="O21" s="6"/>
      <c r="P21" s="37">
        <f>N21/F21*1</f>
        <v>0.20149587205976305</v>
      </c>
    </row>
    <row r="22" spans="1:16" x14ac:dyDescent="0.3">
      <c r="A22" s="183">
        <v>138439</v>
      </c>
      <c r="B22" s="6" t="s">
        <v>17</v>
      </c>
      <c r="C22" s="6"/>
      <c r="D22" s="14"/>
      <c r="E22" s="14"/>
      <c r="F22" s="91">
        <v>2919508</v>
      </c>
      <c r="G22" s="8"/>
      <c r="H22" s="30">
        <f>F22/F20*1</f>
        <v>1.8326803807896402E-3</v>
      </c>
      <c r="I22" s="6"/>
      <c r="J22" s="8">
        <v>89323745.659999996</v>
      </c>
      <c r="K22" s="21"/>
      <c r="L22" s="30">
        <f>J22/J20*1</f>
        <v>6.9953602328083106E-2</v>
      </c>
      <c r="M22" s="6"/>
      <c r="N22" s="8">
        <f t="shared" si="2"/>
        <v>-86404237.659999996</v>
      </c>
      <c r="O22" s="6"/>
      <c r="P22" s="37">
        <f t="shared" ref="P22:P24" si="3">N22/F22*1</f>
        <v>-29.595478984815248</v>
      </c>
    </row>
    <row r="23" spans="1:16" x14ac:dyDescent="0.3">
      <c r="A23" s="183">
        <v>138490</v>
      </c>
      <c r="B23" s="6" t="s">
        <v>16</v>
      </c>
      <c r="C23" s="6"/>
      <c r="D23" s="14"/>
      <c r="E23" s="14"/>
      <c r="F23" s="91">
        <v>1241500</v>
      </c>
      <c r="G23" s="8"/>
      <c r="H23" s="30">
        <f>F23/F20*1</f>
        <v>7.7933428945916173E-4</v>
      </c>
      <c r="I23" s="6"/>
      <c r="J23" s="8">
        <v>16130923</v>
      </c>
      <c r="K23" s="21"/>
      <c r="L23" s="30">
        <f>J23/J20*1</f>
        <v>1.2632880141660299E-2</v>
      </c>
      <c r="M23" s="6"/>
      <c r="N23" s="8">
        <f t="shared" si="2"/>
        <v>-14889423</v>
      </c>
      <c r="O23" s="6"/>
      <c r="P23" s="37">
        <f t="shared" si="3"/>
        <v>-11.993091421667337</v>
      </c>
    </row>
    <row r="24" spans="1:16" x14ac:dyDescent="0.3">
      <c r="A24" s="183">
        <v>138502</v>
      </c>
      <c r="B24" s="6" t="s">
        <v>18</v>
      </c>
      <c r="C24" s="6"/>
      <c r="D24" s="14"/>
      <c r="E24" s="14"/>
      <c r="F24" s="91">
        <v>121815618</v>
      </c>
      <c r="G24" s="8"/>
      <c r="H24" s="30">
        <f>F24/F20*1</f>
        <v>7.6468053241287692E-2</v>
      </c>
      <c r="I24" s="6"/>
      <c r="J24" s="8">
        <v>38914862</v>
      </c>
      <c r="K24" s="21"/>
      <c r="L24" s="30">
        <f>J24/J20*1</f>
        <v>3.0476048232035514E-2</v>
      </c>
      <c r="M24" s="6"/>
      <c r="N24" s="8">
        <f t="shared" si="2"/>
        <v>82900756</v>
      </c>
      <c r="O24" s="6"/>
      <c r="P24" s="37">
        <f t="shared" si="3"/>
        <v>0.68054291691891267</v>
      </c>
    </row>
    <row r="25" spans="1:16" x14ac:dyDescent="0.3">
      <c r="A25" s="183">
        <v>138602</v>
      </c>
      <c r="B25" s="6" t="s">
        <v>19</v>
      </c>
      <c r="C25" s="6"/>
      <c r="D25" s="14"/>
      <c r="E25" s="14"/>
      <c r="F25" s="8">
        <v>0</v>
      </c>
      <c r="G25" s="8"/>
      <c r="H25" s="30">
        <f>F25/F20*1</f>
        <v>0</v>
      </c>
      <c r="I25" s="6"/>
      <c r="J25" s="8">
        <v>-38914862</v>
      </c>
      <c r="K25" s="21"/>
      <c r="L25" s="30">
        <f>J25/J20*1</f>
        <v>-3.0476048232035514E-2</v>
      </c>
      <c r="M25" s="6"/>
      <c r="N25" s="8">
        <f t="shared" si="2"/>
        <v>38914862</v>
      </c>
      <c r="O25" s="6"/>
      <c r="P25" s="37">
        <v>0</v>
      </c>
    </row>
    <row r="26" spans="1:16" x14ac:dyDescent="0.3">
      <c r="A26" s="6"/>
      <c r="D26" s="5"/>
      <c r="E26" s="5"/>
      <c r="F26" s="7"/>
      <c r="G26" s="7"/>
      <c r="H26" s="29"/>
      <c r="J26" s="7"/>
      <c r="K26" s="19"/>
      <c r="L26" s="29"/>
      <c r="N26" s="7"/>
    </row>
    <row r="27" spans="1:16" ht="15" thickBot="1" x14ac:dyDescent="0.35">
      <c r="A27" s="185">
        <v>15</v>
      </c>
      <c r="B27" s="32" t="s">
        <v>20</v>
      </c>
      <c r="C27" s="32"/>
      <c r="D27" s="33"/>
      <c r="E27" s="33"/>
      <c r="F27" s="34">
        <f>SUM(F28:F31)</f>
        <v>17960465.82</v>
      </c>
      <c r="G27" s="35"/>
      <c r="H27" s="132">
        <f>F27/F9*1</f>
        <v>4.2289492183299985E-4</v>
      </c>
      <c r="I27" s="31"/>
      <c r="J27" s="34">
        <f>SUM(J28:J31)</f>
        <v>23333807.82</v>
      </c>
      <c r="K27" s="35"/>
      <c r="L27" s="132">
        <f>J27/J9*1</f>
        <v>6.9893289826504479E-4</v>
      </c>
      <c r="M27" s="31"/>
      <c r="N27" s="34">
        <f>F27-J27</f>
        <v>-5373342</v>
      </c>
      <c r="O27" s="31"/>
      <c r="P27" s="132">
        <f>N27/F27*1</f>
        <v>-0.29917609341827195</v>
      </c>
    </row>
    <row r="28" spans="1:16" ht="15" thickTop="1" x14ac:dyDescent="0.3">
      <c r="A28" s="183">
        <v>15109001</v>
      </c>
      <c r="B28" s="10" t="s">
        <v>21</v>
      </c>
      <c r="C28" s="10"/>
      <c r="D28" s="14"/>
      <c r="E28" s="14"/>
      <c r="F28" s="12">
        <v>9153418</v>
      </c>
      <c r="G28" s="12"/>
      <c r="H28" s="30">
        <f>F28/F27*1</f>
        <v>0.50964257228825038</v>
      </c>
      <c r="I28" s="6"/>
      <c r="J28" s="12">
        <v>9811480</v>
      </c>
      <c r="K28" s="12"/>
      <c r="L28" s="30">
        <f>J28/J27*1</f>
        <v>0.42048344940898719</v>
      </c>
      <c r="M28" s="6"/>
      <c r="N28" s="8">
        <f t="shared" ref="N28:N31" si="4">F28-J28</f>
        <v>-658062</v>
      </c>
      <c r="O28" s="6"/>
      <c r="P28" s="37">
        <f t="shared" ref="P28:P30" si="5">N28/F28*1</f>
        <v>-7.1892488685647266E-2</v>
      </c>
    </row>
    <row r="29" spans="1:16" x14ac:dyDescent="0.3">
      <c r="A29" s="183">
        <v>15109002</v>
      </c>
      <c r="B29" s="10" t="s">
        <v>22</v>
      </c>
      <c r="C29" s="10"/>
      <c r="D29" s="14"/>
      <c r="E29" s="14"/>
      <c r="F29" s="12">
        <v>991686</v>
      </c>
      <c r="G29" s="12"/>
      <c r="H29" s="30">
        <f>F29/F27*1</f>
        <v>5.5214937626823758E-2</v>
      </c>
      <c r="I29" s="6"/>
      <c r="J29" s="12">
        <v>1954736</v>
      </c>
      <c r="K29" s="12"/>
      <c r="L29" s="30">
        <f>J29/J27*1</f>
        <v>8.377269647024975E-2</v>
      </c>
      <c r="M29" s="6"/>
      <c r="N29" s="8">
        <f t="shared" si="4"/>
        <v>-963050</v>
      </c>
      <c r="O29" s="6"/>
      <c r="P29" s="37">
        <f t="shared" si="5"/>
        <v>-0.97112392430668582</v>
      </c>
    </row>
    <row r="30" spans="1:16" x14ac:dyDescent="0.3">
      <c r="A30" s="183">
        <v>15109003</v>
      </c>
      <c r="B30" s="10" t="s">
        <v>23</v>
      </c>
      <c r="C30" s="10"/>
      <c r="D30" s="14"/>
      <c r="E30" s="14"/>
      <c r="F30" s="12">
        <v>7815361.8200000003</v>
      </c>
      <c r="G30" s="12"/>
      <c r="H30" s="30">
        <f>F30/F27*1</f>
        <v>0.43514249008492589</v>
      </c>
      <c r="I30" s="6"/>
      <c r="J30" s="12">
        <v>6777591.8200000003</v>
      </c>
      <c r="K30" s="12"/>
      <c r="L30" s="30">
        <f>J30/J27*1</f>
        <v>0.29046231426448771</v>
      </c>
      <c r="M30" s="6"/>
      <c r="N30" s="8">
        <f t="shared" si="4"/>
        <v>1037770</v>
      </c>
      <c r="O30" s="6"/>
      <c r="P30" s="37">
        <f t="shared" si="5"/>
        <v>0.13278591879703913</v>
      </c>
    </row>
    <row r="31" spans="1:16" x14ac:dyDescent="0.3">
      <c r="A31" s="183">
        <v>15109004</v>
      </c>
      <c r="B31" s="10" t="s">
        <v>24</v>
      </c>
      <c r="C31" s="10"/>
      <c r="D31" s="14"/>
      <c r="E31" s="14"/>
      <c r="F31" s="12">
        <v>0</v>
      </c>
      <c r="G31" s="12"/>
      <c r="H31" s="30">
        <f>F31/F27*1</f>
        <v>0</v>
      </c>
      <c r="I31" s="6"/>
      <c r="J31" s="12">
        <v>4790000</v>
      </c>
      <c r="K31" s="12"/>
      <c r="L31" s="30">
        <f>J31/J27*1</f>
        <v>0.20528153985627537</v>
      </c>
      <c r="M31" s="6"/>
      <c r="N31" s="8">
        <f t="shared" si="4"/>
        <v>-4790000</v>
      </c>
      <c r="O31" s="6"/>
      <c r="P31" s="37">
        <v>0</v>
      </c>
    </row>
    <row r="32" spans="1:16" x14ac:dyDescent="0.3">
      <c r="D32" s="5"/>
      <c r="E32" s="5"/>
      <c r="F32" s="7"/>
      <c r="G32" s="7"/>
      <c r="H32" s="27"/>
      <c r="J32" s="7"/>
      <c r="K32" s="19"/>
      <c r="L32" s="27"/>
      <c r="N32" s="7"/>
    </row>
    <row r="33" spans="1:16" ht="15" thickBot="1" x14ac:dyDescent="0.35">
      <c r="A33" s="298" t="s">
        <v>10</v>
      </c>
      <c r="B33" s="298"/>
      <c r="C33" s="117"/>
      <c r="D33" s="118"/>
      <c r="E33" s="118"/>
      <c r="F33" s="119">
        <f>F11+F20+F27</f>
        <v>28210250748.519997</v>
      </c>
      <c r="G33" s="120"/>
      <c r="H33" s="121">
        <f>F33/F9*1</f>
        <v>0.66423509861865537</v>
      </c>
      <c r="I33" s="122"/>
      <c r="J33" s="119">
        <f>J11+J20+J27</f>
        <v>18971035209.103001</v>
      </c>
      <c r="K33" s="120"/>
      <c r="L33" s="121">
        <f>J33/J9*1</f>
        <v>0.56825189973586443</v>
      </c>
      <c r="M33" s="122"/>
      <c r="N33" s="119">
        <f>F33-J33</f>
        <v>9239215539.416996</v>
      </c>
      <c r="O33" s="122"/>
      <c r="P33" s="123">
        <f>N33/F33*1</f>
        <v>0.32751270528503601</v>
      </c>
    </row>
    <row r="34" spans="1:16" ht="15" thickTop="1" x14ac:dyDescent="0.3">
      <c r="D34" s="5"/>
      <c r="E34" s="5"/>
      <c r="F34" s="7"/>
      <c r="G34" s="7"/>
      <c r="H34" s="27"/>
      <c r="J34" s="7"/>
      <c r="K34" s="19"/>
      <c r="L34" s="27"/>
      <c r="N34" s="7"/>
    </row>
    <row r="35" spans="1:16" ht="15" thickBot="1" x14ac:dyDescent="0.35">
      <c r="A35" s="185">
        <v>16</v>
      </c>
      <c r="B35" s="32" t="s">
        <v>37</v>
      </c>
      <c r="C35" s="32"/>
      <c r="D35" s="33"/>
      <c r="E35" s="33"/>
      <c r="F35" s="34">
        <f>SUM(F36:F48)</f>
        <v>13653133498.32</v>
      </c>
      <c r="G35" s="35"/>
      <c r="H35" s="132">
        <f>F35/F9*1</f>
        <v>0.32147500412367075</v>
      </c>
      <c r="I35" s="31"/>
      <c r="J35" s="34">
        <f>SUM(J36:J48)</f>
        <v>13967801606.32</v>
      </c>
      <c r="K35" s="35"/>
      <c r="L35" s="132">
        <f>J35/J9*1</f>
        <v>0.41838675172119355</v>
      </c>
      <c r="M35" s="31"/>
      <c r="N35" s="34">
        <f>F35-J35</f>
        <v>-314668108</v>
      </c>
      <c r="O35" s="31"/>
      <c r="P35" s="132">
        <f>N35/F35*1</f>
        <v>-2.3047317895098549E-2</v>
      </c>
    </row>
    <row r="36" spans="1:16" ht="15" thickTop="1" x14ac:dyDescent="0.3">
      <c r="A36" s="183">
        <v>160501</v>
      </c>
      <c r="B36" s="10" t="s">
        <v>25</v>
      </c>
      <c r="C36" s="10"/>
      <c r="D36" s="14"/>
      <c r="E36" s="14"/>
      <c r="F36" s="12">
        <v>5004601193</v>
      </c>
      <c r="G36" s="8"/>
      <c r="H36" s="30">
        <f>F36/F35*1</f>
        <v>0.36655330394416852</v>
      </c>
      <c r="I36" s="6"/>
      <c r="J36" s="12">
        <v>5004601193</v>
      </c>
      <c r="K36" s="12"/>
      <c r="L36" s="30">
        <f>J36/J35*1</f>
        <v>0.35829555244653333</v>
      </c>
      <c r="M36" s="6"/>
      <c r="N36" s="8">
        <f t="shared" ref="N36:N48" si="6">F36-J36</f>
        <v>0</v>
      </c>
      <c r="O36" s="6"/>
      <c r="P36" s="37">
        <f t="shared" ref="P36:P48" si="7">N36/F36*1</f>
        <v>0</v>
      </c>
    </row>
    <row r="37" spans="1:16" x14ac:dyDescent="0.3">
      <c r="A37" s="183">
        <v>164001</v>
      </c>
      <c r="B37" s="10" t="s">
        <v>26</v>
      </c>
      <c r="C37" s="10"/>
      <c r="D37" s="14"/>
      <c r="E37" s="14"/>
      <c r="F37" s="12">
        <v>10549950115</v>
      </c>
      <c r="G37" s="8"/>
      <c r="H37" s="30">
        <f>F37/F35*1</f>
        <v>0.77271273413521946</v>
      </c>
      <c r="I37" s="6"/>
      <c r="J37" s="12">
        <v>10549950115</v>
      </c>
      <c r="K37" s="12"/>
      <c r="L37" s="30">
        <f>J37/J35*1</f>
        <v>0.7553049801499524</v>
      </c>
      <c r="M37" s="6"/>
      <c r="N37" s="8">
        <f t="shared" si="6"/>
        <v>0</v>
      </c>
      <c r="O37" s="6"/>
      <c r="P37" s="37">
        <f t="shared" si="7"/>
        <v>0</v>
      </c>
    </row>
    <row r="38" spans="1:16" x14ac:dyDescent="0.3">
      <c r="A38" s="183">
        <v>165511</v>
      </c>
      <c r="B38" s="10" t="s">
        <v>27</v>
      </c>
      <c r="C38" s="10"/>
      <c r="D38" s="14"/>
      <c r="E38" s="14"/>
      <c r="F38" s="12">
        <v>328403224.69999999</v>
      </c>
      <c r="G38" s="8"/>
      <c r="H38" s="30">
        <f>F38/F35*1</f>
        <v>2.4053322612015007E-2</v>
      </c>
      <c r="I38" s="6"/>
      <c r="J38" s="12">
        <v>302865524.69999999</v>
      </c>
      <c r="K38" s="12"/>
      <c r="L38" s="30">
        <f>J38/J35*1</f>
        <v>2.1683120453469405E-2</v>
      </c>
      <c r="M38" s="6"/>
      <c r="N38" s="8">
        <f t="shared" si="6"/>
        <v>25537700</v>
      </c>
      <c r="O38" s="6"/>
      <c r="P38" s="37">
        <f t="shared" si="7"/>
        <v>7.7763243717624803E-2</v>
      </c>
    </row>
    <row r="39" spans="1:16" x14ac:dyDescent="0.3">
      <c r="A39" s="183">
        <v>166501</v>
      </c>
      <c r="B39" s="10" t="s">
        <v>28</v>
      </c>
      <c r="C39" s="10"/>
      <c r="D39" s="14"/>
      <c r="E39" s="14"/>
      <c r="F39" s="12">
        <v>128839796.08</v>
      </c>
      <c r="G39" s="8"/>
      <c r="H39" s="30">
        <f>F39/F35*1</f>
        <v>9.4366466200490589E-3</v>
      </c>
      <c r="I39" s="6"/>
      <c r="J39" s="12">
        <v>119239796.08</v>
      </c>
      <c r="K39" s="12"/>
      <c r="L39" s="30">
        <f>J39/J35*1</f>
        <v>8.5367618642326407E-3</v>
      </c>
      <c r="M39" s="6"/>
      <c r="N39" s="8">
        <f t="shared" si="6"/>
        <v>9600000</v>
      </c>
      <c r="O39" s="6"/>
      <c r="P39" s="37">
        <f t="shared" si="7"/>
        <v>7.4511139353551206E-2</v>
      </c>
    </row>
    <row r="40" spans="1:16" x14ac:dyDescent="0.3">
      <c r="A40" s="183">
        <v>166502</v>
      </c>
      <c r="B40" s="10" t="s">
        <v>29</v>
      </c>
      <c r="C40" s="10"/>
      <c r="D40" s="14"/>
      <c r="E40" s="14"/>
      <c r="F40" s="12">
        <v>24018513.82</v>
      </c>
      <c r="G40" s="8"/>
      <c r="H40" s="30">
        <f>F40/F35*1</f>
        <v>1.7591942408645932E-3</v>
      </c>
      <c r="I40" s="6"/>
      <c r="J40" s="12">
        <v>19881513.82</v>
      </c>
      <c r="K40" s="12"/>
      <c r="L40" s="30">
        <f>J40/J35*1</f>
        <v>1.4233817446980511E-3</v>
      </c>
      <c r="M40" s="6"/>
      <c r="N40" s="8">
        <f t="shared" si="6"/>
        <v>4137000</v>
      </c>
      <c r="O40" s="6"/>
      <c r="P40" s="37">
        <f t="shared" si="7"/>
        <v>0.17224213084138276</v>
      </c>
    </row>
    <row r="41" spans="1:16" x14ac:dyDescent="0.3">
      <c r="A41" s="183">
        <v>167001</v>
      </c>
      <c r="B41" s="10" t="s">
        <v>30</v>
      </c>
      <c r="C41" s="10"/>
      <c r="D41" s="14"/>
      <c r="E41" s="14"/>
      <c r="F41" s="12">
        <v>27877467</v>
      </c>
      <c r="G41" s="8"/>
      <c r="H41" s="30">
        <f>F41/F35*1</f>
        <v>2.0418365500806308E-3</v>
      </c>
      <c r="I41" s="6"/>
      <c r="J41" s="12">
        <v>22277467</v>
      </c>
      <c r="K41" s="12"/>
      <c r="L41" s="30">
        <f>J41/J35*1</f>
        <v>1.5949157661231481E-3</v>
      </c>
      <c r="M41" s="6"/>
      <c r="N41" s="8">
        <f t="shared" si="6"/>
        <v>5600000</v>
      </c>
      <c r="O41" s="6"/>
      <c r="P41" s="37">
        <f t="shared" si="7"/>
        <v>0.2008790827373233</v>
      </c>
    </row>
    <row r="42" spans="1:16" x14ac:dyDescent="0.3">
      <c r="A42" s="183">
        <v>167002</v>
      </c>
      <c r="B42" s="10" t="s">
        <v>31</v>
      </c>
      <c r="C42" s="10"/>
      <c r="D42" s="14"/>
      <c r="E42" s="14"/>
      <c r="F42" s="12">
        <v>351995984.33999997</v>
      </c>
      <c r="G42" s="8"/>
      <c r="H42" s="30">
        <f>F42/F35*1</f>
        <v>2.5781333228984585E-2</v>
      </c>
      <c r="I42" s="6"/>
      <c r="J42" s="12">
        <v>333415984.33999997</v>
      </c>
      <c r="K42" s="12"/>
      <c r="L42" s="30">
        <f>J42/J35*1</f>
        <v>2.3870326464913386E-2</v>
      </c>
      <c r="M42" s="6"/>
      <c r="N42" s="8">
        <f t="shared" si="6"/>
        <v>18580000</v>
      </c>
      <c r="O42" s="6"/>
      <c r="P42" s="37">
        <f t="shared" si="7"/>
        <v>5.2784693083467699E-2</v>
      </c>
    </row>
    <row r="43" spans="1:16" x14ac:dyDescent="0.3">
      <c r="A43" s="183">
        <v>167502</v>
      </c>
      <c r="B43" s="10" t="s">
        <v>38</v>
      </c>
      <c r="C43" s="10"/>
      <c r="D43" s="14"/>
      <c r="E43" s="14"/>
      <c r="F43" s="12">
        <v>246654696</v>
      </c>
      <c r="G43" s="8"/>
      <c r="H43" s="30">
        <f>F43/F35*1</f>
        <v>1.8065793909533702E-2</v>
      </c>
      <c r="I43" s="6"/>
      <c r="J43" s="12">
        <v>246654696</v>
      </c>
      <c r="K43" s="12"/>
      <c r="L43" s="30">
        <f>J43/J35*1</f>
        <v>1.7658805798644532E-2</v>
      </c>
      <c r="M43" s="6"/>
      <c r="N43" s="8">
        <f t="shared" si="6"/>
        <v>0</v>
      </c>
      <c r="O43" s="6"/>
      <c r="P43" s="37">
        <f t="shared" si="7"/>
        <v>0</v>
      </c>
    </row>
    <row r="44" spans="1:16" x14ac:dyDescent="0.3">
      <c r="A44" s="183">
        <v>168501</v>
      </c>
      <c r="B44" s="10" t="s">
        <v>32</v>
      </c>
      <c r="C44" s="10"/>
      <c r="D44" s="14"/>
      <c r="E44" s="14"/>
      <c r="F44" s="12">
        <v>-2511611562.6900001</v>
      </c>
      <c r="G44" s="8"/>
      <c r="H44" s="30">
        <f>F44/F35*1</f>
        <v>-0.18395861748506676</v>
      </c>
      <c r="I44" s="6"/>
      <c r="J44" s="12">
        <v>-2200520502.6900001</v>
      </c>
      <c r="K44" s="12"/>
      <c r="L44" s="30">
        <f>J44/J35*1</f>
        <v>-0.15754236527059007</v>
      </c>
      <c r="M44" s="6"/>
      <c r="N44" s="8">
        <f t="shared" si="6"/>
        <v>-311091060</v>
      </c>
      <c r="O44" s="6"/>
      <c r="P44" s="37">
        <f t="shared" si="7"/>
        <v>0.12386113546428076</v>
      </c>
    </row>
    <row r="45" spans="1:16" x14ac:dyDescent="0.3">
      <c r="A45" s="183">
        <v>168504</v>
      </c>
      <c r="B45" s="10" t="s">
        <v>33</v>
      </c>
      <c r="C45" s="10"/>
      <c r="D45" s="14"/>
      <c r="E45" s="14"/>
      <c r="F45" s="12">
        <v>-184951666.69999999</v>
      </c>
      <c r="G45" s="8"/>
      <c r="H45" s="30">
        <f>F45/F35*1</f>
        <v>-1.3546462921699113E-2</v>
      </c>
      <c r="I45" s="6"/>
      <c r="J45" s="12">
        <v>-171501154.69999999</v>
      </c>
      <c r="K45" s="12"/>
      <c r="L45" s="30">
        <f>J45/J35*1</f>
        <v>-1.2278321208571648E-2</v>
      </c>
      <c r="M45" s="6"/>
      <c r="N45" s="8">
        <f t="shared" si="6"/>
        <v>-13450512</v>
      </c>
      <c r="O45" s="6"/>
      <c r="P45" s="37">
        <f t="shared" si="7"/>
        <v>7.27244703440134E-2</v>
      </c>
    </row>
    <row r="46" spans="1:16" x14ac:dyDescent="0.3">
      <c r="A46" s="183">
        <v>168506</v>
      </c>
      <c r="B46" s="10" t="s">
        <v>34</v>
      </c>
      <c r="C46" s="10"/>
      <c r="D46" s="14"/>
      <c r="E46" s="14"/>
      <c r="F46" s="12">
        <v>-76184278.230000004</v>
      </c>
      <c r="G46" s="8"/>
      <c r="H46" s="30">
        <f>F46/F35*1</f>
        <v>-5.5799848613048708E-3</v>
      </c>
      <c r="I46" s="6"/>
      <c r="J46" s="12">
        <v>-72385966.230000004</v>
      </c>
      <c r="K46" s="12"/>
      <c r="L46" s="30">
        <f>J46/J35*1</f>
        <v>-5.1823449580818493E-3</v>
      </c>
      <c r="M46" s="6"/>
      <c r="N46" s="8">
        <f t="shared" si="6"/>
        <v>-3798312</v>
      </c>
      <c r="O46" s="6"/>
      <c r="P46" s="37">
        <f t="shared" si="7"/>
        <v>4.9856900770693297E-2</v>
      </c>
    </row>
    <row r="47" spans="1:16" x14ac:dyDescent="0.3">
      <c r="A47" s="183">
        <v>168507</v>
      </c>
      <c r="B47" s="10" t="s">
        <v>35</v>
      </c>
      <c r="C47" s="10"/>
      <c r="D47" s="14"/>
      <c r="E47" s="14"/>
      <c r="F47" s="12">
        <v>-191414892</v>
      </c>
      <c r="G47" s="8"/>
      <c r="H47" s="30">
        <f>F47/F35*1</f>
        <v>-1.4019850609646009E-2</v>
      </c>
      <c r="I47" s="6"/>
      <c r="J47" s="12">
        <v>-154312536</v>
      </c>
      <c r="K47" s="12"/>
      <c r="L47" s="30">
        <f>J47/J35*1</f>
        <v>-1.1047732517204307E-2</v>
      </c>
      <c r="M47" s="6"/>
      <c r="N47" s="8">
        <f t="shared" si="6"/>
        <v>-37102356</v>
      </c>
      <c r="O47" s="6"/>
      <c r="P47" s="37">
        <f t="shared" si="7"/>
        <v>0.19383212879800388</v>
      </c>
    </row>
    <row r="48" spans="1:16" x14ac:dyDescent="0.3">
      <c r="A48" s="183">
        <v>168508</v>
      </c>
      <c r="B48" s="10" t="s">
        <v>36</v>
      </c>
      <c r="C48" s="10"/>
      <c r="D48" s="14"/>
      <c r="E48" s="14"/>
      <c r="F48" s="12">
        <v>-45045092</v>
      </c>
      <c r="G48" s="8"/>
      <c r="H48" s="30">
        <f>F48/F35*1</f>
        <v>-3.299249363198766E-3</v>
      </c>
      <c r="I48" s="6"/>
      <c r="J48" s="12">
        <v>-32364524</v>
      </c>
      <c r="K48" s="12"/>
      <c r="L48" s="30">
        <f>J48/J35*1</f>
        <v>-2.3170807341189648E-3</v>
      </c>
      <c r="M48" s="6"/>
      <c r="N48" s="8">
        <f t="shared" si="6"/>
        <v>-12680568</v>
      </c>
      <c r="O48" s="6"/>
      <c r="P48" s="37">
        <f t="shared" si="7"/>
        <v>0.28150831615573124</v>
      </c>
    </row>
    <row r="49" spans="1:16" x14ac:dyDescent="0.3">
      <c r="A49" s="6"/>
      <c r="D49" s="5"/>
      <c r="E49" s="5"/>
      <c r="F49" s="7"/>
      <c r="G49" s="7"/>
      <c r="H49" s="27"/>
      <c r="J49" s="7"/>
      <c r="K49" s="19"/>
      <c r="L49" s="27"/>
      <c r="N49" s="7"/>
    </row>
    <row r="50" spans="1:16" ht="15" thickBot="1" x14ac:dyDescent="0.35">
      <c r="A50" s="185">
        <v>19</v>
      </c>
      <c r="B50" s="32" t="s">
        <v>39</v>
      </c>
      <c r="C50" s="32"/>
      <c r="D50" s="39"/>
      <c r="E50" s="39"/>
      <c r="F50" s="34">
        <f>SUM(F51:F57)</f>
        <v>606895940.38</v>
      </c>
      <c r="G50" s="35"/>
      <c r="H50" s="132">
        <f>F50/F9*1</f>
        <v>1.4289897257673967E-2</v>
      </c>
      <c r="I50" s="32"/>
      <c r="J50" s="34">
        <f>SUM(J51:J57)</f>
        <v>446067340.5</v>
      </c>
      <c r="K50" s="35"/>
      <c r="L50" s="132">
        <f>J50/J9*1</f>
        <v>1.3361348542941997E-2</v>
      </c>
      <c r="M50" s="32"/>
      <c r="N50" s="34">
        <f>F50-J50</f>
        <v>160828599.88</v>
      </c>
      <c r="O50" s="32"/>
      <c r="P50" s="132">
        <f>N50/F50*1</f>
        <v>0.26500193720079801</v>
      </c>
    </row>
    <row r="51" spans="1:16" ht="15" thickTop="1" x14ac:dyDescent="0.3">
      <c r="A51" s="183">
        <v>190603</v>
      </c>
      <c r="B51" s="10" t="s">
        <v>45</v>
      </c>
      <c r="C51" s="10"/>
      <c r="D51" s="14"/>
      <c r="E51" s="14"/>
      <c r="F51" s="8">
        <v>8170054</v>
      </c>
      <c r="G51" s="8"/>
      <c r="H51" s="30">
        <f>F51/F50*1</f>
        <v>1.3462034356144197E-2</v>
      </c>
      <c r="I51" s="6"/>
      <c r="J51" s="8">
        <v>13022350</v>
      </c>
      <c r="K51" s="21"/>
      <c r="L51" s="30">
        <f>J51/J50*1</f>
        <v>2.9193686283786564E-2</v>
      </c>
      <c r="M51" s="6"/>
      <c r="N51" s="8">
        <f t="shared" ref="N51:N54" si="8">F51-J51</f>
        <v>-4852296</v>
      </c>
      <c r="O51" s="6"/>
      <c r="P51" s="37">
        <f t="shared" ref="P51:P54" si="9">N51/F51*1</f>
        <v>-0.59391235357807914</v>
      </c>
    </row>
    <row r="52" spans="1:16" x14ac:dyDescent="0.3">
      <c r="A52" s="183">
        <v>190701</v>
      </c>
      <c r="B52" s="10" t="s">
        <v>40</v>
      </c>
      <c r="C52" s="10"/>
      <c r="D52" s="14"/>
      <c r="E52" s="14"/>
      <c r="F52" s="12">
        <v>413800000</v>
      </c>
      <c r="G52" s="12"/>
      <c r="H52" s="30">
        <f>F52/F50*1</f>
        <v>0.68183023228150863</v>
      </c>
      <c r="I52" s="6"/>
      <c r="J52" s="12">
        <v>346753000</v>
      </c>
      <c r="K52" s="12"/>
      <c r="L52" s="30">
        <f>J52/J50*1</f>
        <v>0.77735572304244949</v>
      </c>
      <c r="M52" s="6"/>
      <c r="N52" s="8">
        <f t="shared" si="8"/>
        <v>67047000</v>
      </c>
      <c r="O52" s="6"/>
      <c r="P52" s="37">
        <f t="shared" si="9"/>
        <v>0.16202754954084098</v>
      </c>
    </row>
    <row r="53" spans="1:16" x14ac:dyDescent="0.3">
      <c r="A53" s="183">
        <v>190702</v>
      </c>
      <c r="B53" s="10" t="s">
        <v>44</v>
      </c>
      <c r="C53" s="10"/>
      <c r="D53" s="14"/>
      <c r="E53" s="14"/>
      <c r="F53" s="12">
        <v>87846532.879999995</v>
      </c>
      <c r="G53" s="12"/>
      <c r="H53" s="30">
        <f>F53/F50*1</f>
        <v>0.14474727384895017</v>
      </c>
      <c r="I53" s="6"/>
      <c r="J53" s="12">
        <v>36827853</v>
      </c>
      <c r="K53" s="12"/>
      <c r="L53" s="30">
        <f>J53/J50*1</f>
        <v>8.2561195712556323E-2</v>
      </c>
      <c r="M53" s="6"/>
      <c r="N53" s="8">
        <f t="shared" si="8"/>
        <v>51018679.879999995</v>
      </c>
      <c r="O53" s="6"/>
      <c r="P53" s="37">
        <f t="shared" si="9"/>
        <v>0.58077055755509965</v>
      </c>
    </row>
    <row r="54" spans="1:16" x14ac:dyDescent="0.3">
      <c r="A54" s="183">
        <v>190703</v>
      </c>
      <c r="B54" s="10" t="s">
        <v>41</v>
      </c>
      <c r="C54" s="10"/>
      <c r="D54" s="14"/>
      <c r="E54" s="14"/>
      <c r="F54" s="12">
        <v>58534000</v>
      </c>
      <c r="G54" s="12"/>
      <c r="H54" s="30">
        <f>F54/F50*1</f>
        <v>9.6448165336795136E-2</v>
      </c>
      <c r="I54" s="6"/>
      <c r="J54" s="12">
        <v>5213000</v>
      </c>
      <c r="K54" s="12"/>
      <c r="L54" s="30">
        <f>J54/J50*1</f>
        <v>1.168657627827384E-2</v>
      </c>
      <c r="M54" s="6"/>
      <c r="N54" s="8">
        <f t="shared" si="8"/>
        <v>53321000</v>
      </c>
      <c r="O54" s="6"/>
      <c r="P54" s="37">
        <f t="shared" si="9"/>
        <v>0.91094064987870293</v>
      </c>
    </row>
    <row r="55" spans="1:16" x14ac:dyDescent="0.3">
      <c r="A55" s="183">
        <v>190903</v>
      </c>
      <c r="B55" s="10" t="s">
        <v>42</v>
      </c>
      <c r="C55" s="10"/>
      <c r="D55" s="14"/>
      <c r="E55" s="14"/>
      <c r="F55" s="12">
        <v>972942</v>
      </c>
      <c r="G55" s="12"/>
      <c r="H55" s="30">
        <v>1</v>
      </c>
      <c r="I55" s="6"/>
      <c r="J55" s="12">
        <v>972942</v>
      </c>
      <c r="K55" s="12"/>
      <c r="L55" s="30">
        <v>1</v>
      </c>
      <c r="M55" s="6"/>
      <c r="N55" s="8">
        <f t="shared" ref="N55" si="10">F55-J55</f>
        <v>0</v>
      </c>
      <c r="O55" s="6"/>
      <c r="P55" s="37">
        <f t="shared" ref="P55" si="11">N55/F55*1</f>
        <v>0</v>
      </c>
    </row>
    <row r="56" spans="1:16" x14ac:dyDescent="0.3">
      <c r="A56" s="183">
        <v>197008</v>
      </c>
      <c r="B56" s="10" t="s">
        <v>43</v>
      </c>
      <c r="C56" s="10"/>
      <c r="D56" s="14"/>
      <c r="E56" s="14"/>
      <c r="F56" s="12">
        <v>110875328.5</v>
      </c>
      <c r="G56" s="12"/>
      <c r="H56" s="30">
        <v>1</v>
      </c>
      <c r="I56" s="6"/>
      <c r="J56" s="12">
        <v>110875328.5</v>
      </c>
      <c r="K56" s="22"/>
      <c r="L56" s="30">
        <v>1</v>
      </c>
      <c r="M56" s="6"/>
      <c r="N56" s="8">
        <f t="shared" ref="N56" si="12">F56-J56</f>
        <v>0</v>
      </c>
      <c r="O56" s="6"/>
      <c r="P56" s="37">
        <f t="shared" ref="P56" si="13">N56/F56*1</f>
        <v>0</v>
      </c>
    </row>
    <row r="57" spans="1:16" x14ac:dyDescent="0.3">
      <c r="A57" s="183">
        <v>197508</v>
      </c>
      <c r="B57" s="10" t="s">
        <v>43</v>
      </c>
      <c r="C57" s="10"/>
      <c r="D57" s="14"/>
      <c r="E57" s="14"/>
      <c r="F57" s="12">
        <v>-73302917</v>
      </c>
      <c r="G57" s="12"/>
      <c r="H57" s="30">
        <v>1</v>
      </c>
      <c r="I57" s="6"/>
      <c r="J57" s="12">
        <v>-67597133</v>
      </c>
      <c r="K57" s="12"/>
      <c r="L57" s="30">
        <v>1</v>
      </c>
      <c r="M57" s="6"/>
      <c r="N57" s="8">
        <f t="shared" ref="N57" si="14">F57-J57</f>
        <v>-5705784</v>
      </c>
      <c r="O57" s="6"/>
      <c r="P57" s="37">
        <f>N57/F57*1</f>
        <v>7.783843035878095E-2</v>
      </c>
    </row>
    <row r="58" spans="1:16" x14ac:dyDescent="0.3">
      <c r="A58" s="6"/>
      <c r="D58" s="5"/>
      <c r="E58" s="5"/>
      <c r="F58" s="7"/>
      <c r="G58" s="7"/>
      <c r="H58" s="27"/>
      <c r="J58" s="7"/>
      <c r="K58" s="19"/>
      <c r="L58" s="27"/>
      <c r="N58" s="7"/>
    </row>
    <row r="59" spans="1:16" ht="15" thickBot="1" x14ac:dyDescent="0.35">
      <c r="A59" s="298" t="s">
        <v>456</v>
      </c>
      <c r="B59" s="298"/>
      <c r="C59" s="117"/>
      <c r="D59" s="118"/>
      <c r="E59" s="118"/>
      <c r="F59" s="119">
        <f>F35+F50</f>
        <v>14260029438.699999</v>
      </c>
      <c r="G59" s="120"/>
      <c r="H59" s="121">
        <f>F59/F9*1</f>
        <v>0.33576490138134468</v>
      </c>
      <c r="I59" s="122"/>
      <c r="J59" s="119">
        <f>J35+J50</f>
        <v>14413868946.82</v>
      </c>
      <c r="K59" s="120"/>
      <c r="L59" s="121">
        <f>J59/J9*1</f>
        <v>0.43174810026413557</v>
      </c>
      <c r="M59" s="122"/>
      <c r="N59" s="119">
        <f>F59-J59</f>
        <v>-153839508.12000084</v>
      </c>
      <c r="O59" s="122"/>
      <c r="P59" s="123">
        <f>N59/F59*1</f>
        <v>-1.0788162028789294E-2</v>
      </c>
    </row>
    <row r="60" spans="1:16" ht="15" thickTop="1" x14ac:dyDescent="0.3">
      <c r="D60" s="5"/>
      <c r="E60" s="5"/>
      <c r="F60" s="7"/>
      <c r="G60" s="7"/>
      <c r="J60" s="7"/>
      <c r="K60" s="19"/>
      <c r="N60" s="7"/>
    </row>
    <row r="61" spans="1:16" ht="46.8" x14ac:dyDescent="0.3">
      <c r="A61" s="296" t="s">
        <v>0</v>
      </c>
      <c r="B61" s="296"/>
      <c r="C61" s="54"/>
      <c r="D61" s="55" t="s">
        <v>7</v>
      </c>
      <c r="E61" s="54"/>
      <c r="F61" s="54" t="s">
        <v>448</v>
      </c>
      <c r="G61" s="54"/>
      <c r="H61" s="55" t="s">
        <v>1</v>
      </c>
      <c r="I61" s="54"/>
      <c r="J61" s="54" t="s">
        <v>8</v>
      </c>
      <c r="K61" s="54"/>
      <c r="L61" s="55" t="s">
        <v>1</v>
      </c>
      <c r="M61" s="54"/>
      <c r="N61" s="55" t="s">
        <v>142</v>
      </c>
      <c r="O61" s="54"/>
      <c r="P61" s="55" t="s">
        <v>141</v>
      </c>
    </row>
    <row r="62" spans="1:16" x14ac:dyDescent="0.3">
      <c r="D62" s="5"/>
      <c r="E62" s="5"/>
      <c r="F62" s="7"/>
      <c r="G62" s="7"/>
      <c r="J62" s="7"/>
      <c r="K62" s="19"/>
      <c r="N62" s="7"/>
    </row>
    <row r="63" spans="1:16" ht="16.2" thickBot="1" x14ac:dyDescent="0.35">
      <c r="A63" s="124">
        <v>2</v>
      </c>
      <c r="B63" s="126" t="s">
        <v>46</v>
      </c>
      <c r="C63" s="124"/>
      <c r="D63" s="126"/>
      <c r="E63" s="126"/>
      <c r="F63" s="127">
        <f>F109+F119</f>
        <v>23763925830.129997</v>
      </c>
      <c r="G63" s="126"/>
      <c r="H63" s="135">
        <f>F63/F9*1</f>
        <v>0.55954247830182557</v>
      </c>
      <c r="I63" s="127"/>
      <c r="J63" s="127">
        <f>J109+J119</f>
        <v>16040993378.369999</v>
      </c>
      <c r="K63" s="126"/>
      <c r="L63" s="135">
        <f>J63/J9*1</f>
        <v>0.48048642893959237</v>
      </c>
      <c r="M63" s="126"/>
      <c r="N63" s="136">
        <f>F63-J63</f>
        <v>7722932451.7599983</v>
      </c>
      <c r="O63" s="126"/>
      <c r="P63" s="131">
        <f>N63/F63*1</f>
        <v>0.32498554771485544</v>
      </c>
    </row>
    <row r="64" spans="1:16" ht="15" thickTop="1" x14ac:dyDescent="0.3">
      <c r="D64" s="5"/>
      <c r="E64" s="5"/>
      <c r="F64" s="7"/>
      <c r="G64" s="5"/>
      <c r="I64" s="5"/>
      <c r="J64" s="11"/>
      <c r="K64" s="5"/>
      <c r="M64" s="5"/>
      <c r="N64" s="11"/>
      <c r="O64" s="5"/>
    </row>
    <row r="65" spans="1:16" ht="15" thickBot="1" x14ac:dyDescent="0.35">
      <c r="A65" s="185">
        <v>24</v>
      </c>
      <c r="B65" s="32" t="s">
        <v>144</v>
      </c>
      <c r="C65" s="32"/>
      <c r="D65" s="33"/>
      <c r="E65" s="33"/>
      <c r="F65" s="34">
        <f>SUM(F66:F73)</f>
        <v>315278911</v>
      </c>
      <c r="G65" s="33"/>
      <c r="H65" s="132">
        <f>F65/F63*1</f>
        <v>1.3267122328763611E-2</v>
      </c>
      <c r="I65" s="33"/>
      <c r="J65" s="34">
        <f>SUM(J66:J73)</f>
        <v>533368166.36000001</v>
      </c>
      <c r="K65" s="33"/>
      <c r="L65" s="132">
        <f>J65/J63*1</f>
        <v>3.3250320212662422E-2</v>
      </c>
      <c r="M65" s="33"/>
      <c r="N65" s="34">
        <f>F65-J65</f>
        <v>-218089255.36000001</v>
      </c>
      <c r="O65" s="33"/>
      <c r="P65" s="132">
        <f>N65/F65*1</f>
        <v>-0.69173435885155043</v>
      </c>
    </row>
    <row r="66" spans="1:16" ht="15" thickTop="1" x14ac:dyDescent="0.3">
      <c r="A66" s="183">
        <v>240101</v>
      </c>
      <c r="B66" s="10" t="s">
        <v>48</v>
      </c>
      <c r="C66" s="10"/>
      <c r="D66" s="14"/>
      <c r="E66" s="14"/>
      <c r="F66" s="12">
        <v>6370286</v>
      </c>
      <c r="G66" s="14"/>
      <c r="H66" s="30">
        <f>F66/F65*1</f>
        <v>2.0205239797976848E-2</v>
      </c>
      <c r="I66" s="14"/>
      <c r="J66" s="12">
        <v>202921654.08000001</v>
      </c>
      <c r="K66" s="14"/>
      <c r="L66" s="37">
        <f>J66/J65*1</f>
        <v>0.38045325326565671</v>
      </c>
      <c r="M66" s="14"/>
      <c r="N66" s="8">
        <f t="shared" ref="N66:N73" si="15">F66-J66</f>
        <v>-196551368.08000001</v>
      </c>
      <c r="O66" s="14"/>
      <c r="P66" s="37">
        <f>N66/F66*1</f>
        <v>-30.85440246795827</v>
      </c>
    </row>
    <row r="67" spans="1:16" x14ac:dyDescent="0.3">
      <c r="A67" s="183">
        <v>240790</v>
      </c>
      <c r="B67" s="10" t="s">
        <v>49</v>
      </c>
      <c r="C67" s="10"/>
      <c r="D67" s="14"/>
      <c r="E67" s="14"/>
      <c r="F67" s="12">
        <v>250440135</v>
      </c>
      <c r="G67" s="14"/>
      <c r="H67" s="30">
        <f>F67/F65*1</f>
        <v>0.79434470959587911</v>
      </c>
      <c r="I67" s="14"/>
      <c r="J67" s="12">
        <v>282603579.27999997</v>
      </c>
      <c r="K67" s="14"/>
      <c r="L67" s="37">
        <f>J67/J65*1</f>
        <v>0.52984710581556349</v>
      </c>
      <c r="M67" s="14"/>
      <c r="N67" s="8">
        <f t="shared" si="15"/>
        <v>-32163444.279999971</v>
      </c>
      <c r="O67" s="14"/>
      <c r="P67" s="37">
        <f>N67/F67*1</f>
        <v>-0.12842767506094807</v>
      </c>
    </row>
    <row r="68" spans="1:16" x14ac:dyDescent="0.3">
      <c r="A68" s="183">
        <v>242401</v>
      </c>
      <c r="B68" s="10" t="s">
        <v>50</v>
      </c>
      <c r="C68" s="10"/>
      <c r="D68" s="14"/>
      <c r="E68" s="14"/>
      <c r="F68" s="12">
        <v>10303446</v>
      </c>
      <c r="G68" s="14"/>
      <c r="H68" s="30">
        <f>F68/F65*1</f>
        <v>3.2680416103061202E-2</v>
      </c>
      <c r="I68" s="14"/>
      <c r="J68" s="12">
        <v>8265100</v>
      </c>
      <c r="K68" s="14"/>
      <c r="L68" s="37">
        <f>J68/J65*1</f>
        <v>1.5496050423116969E-2</v>
      </c>
      <c r="M68" s="14"/>
      <c r="N68" s="8">
        <f t="shared" si="15"/>
        <v>2038346</v>
      </c>
      <c r="O68" s="14"/>
      <c r="P68" s="37">
        <f t="shared" ref="P68:P73" si="16">N68/F68*1</f>
        <v>0.1978314827874092</v>
      </c>
    </row>
    <row r="69" spans="1:16" x14ac:dyDescent="0.3">
      <c r="A69" s="183">
        <v>242402</v>
      </c>
      <c r="B69" s="10" t="s">
        <v>51</v>
      </c>
      <c r="C69" s="10"/>
      <c r="D69" s="14"/>
      <c r="E69" s="14"/>
      <c r="F69" s="12">
        <v>11128900</v>
      </c>
      <c r="G69" s="14"/>
      <c r="H69" s="30">
        <f>F69/F65*1</f>
        <v>3.5298586780515742E-2</v>
      </c>
      <c r="I69" s="14"/>
      <c r="J69" s="12">
        <v>10926500</v>
      </c>
      <c r="K69" s="14"/>
      <c r="L69" s="37">
        <f>J69/J65*1</f>
        <v>2.0485849529731953E-2</v>
      </c>
      <c r="M69" s="14"/>
      <c r="N69" s="8">
        <f t="shared" si="15"/>
        <v>202400</v>
      </c>
      <c r="O69" s="14"/>
      <c r="P69" s="37">
        <f t="shared" si="16"/>
        <v>1.818688280063618E-2</v>
      </c>
    </row>
    <row r="70" spans="1:16" x14ac:dyDescent="0.3">
      <c r="A70" s="183">
        <v>242404</v>
      </c>
      <c r="B70" s="10" t="s">
        <v>52</v>
      </c>
      <c r="C70" s="10"/>
      <c r="D70" s="14"/>
      <c r="E70" s="14"/>
      <c r="F70" s="12">
        <v>537200</v>
      </c>
      <c r="G70" s="14"/>
      <c r="H70" s="30">
        <f>F70/F65*1</f>
        <v>1.7038881487382452E-3</v>
      </c>
      <c r="I70" s="14"/>
      <c r="J70" s="12">
        <v>936486</v>
      </c>
      <c r="K70" s="14"/>
      <c r="L70" s="37">
        <f>J70/J65*1</f>
        <v>1.7557965755457426E-3</v>
      </c>
      <c r="M70" s="14"/>
      <c r="N70" s="8">
        <f t="shared" si="15"/>
        <v>-399286</v>
      </c>
      <c r="O70" s="14"/>
      <c r="P70" s="37">
        <f t="shared" si="16"/>
        <v>-0.74327252419955325</v>
      </c>
    </row>
    <row r="71" spans="1:16" x14ac:dyDescent="0.3">
      <c r="A71" s="183">
        <v>242405</v>
      </c>
      <c r="B71" s="10" t="s">
        <v>53</v>
      </c>
      <c r="C71" s="10"/>
      <c r="D71" s="14"/>
      <c r="E71" s="14"/>
      <c r="F71" s="12">
        <v>23684969</v>
      </c>
      <c r="G71" s="14"/>
      <c r="H71" s="30">
        <f>F71/F65*1</f>
        <v>7.512386072660597E-2</v>
      </c>
      <c r="I71" s="14"/>
      <c r="J71" s="12">
        <v>16281023</v>
      </c>
      <c r="K71" s="14"/>
      <c r="L71" s="37">
        <f>J71/J65*1</f>
        <v>3.0524924483421506E-2</v>
      </c>
      <c r="M71" s="14"/>
      <c r="N71" s="8">
        <f t="shared" si="15"/>
        <v>7403946</v>
      </c>
      <c r="O71" s="14"/>
      <c r="P71" s="37">
        <f t="shared" si="16"/>
        <v>0.31260104245861586</v>
      </c>
    </row>
    <row r="72" spans="1:16" x14ac:dyDescent="0.3">
      <c r="A72" s="183">
        <v>242406</v>
      </c>
      <c r="B72" s="10" t="s">
        <v>54</v>
      </c>
      <c r="C72" s="10"/>
      <c r="D72" s="14"/>
      <c r="E72" s="14"/>
      <c r="F72" s="12">
        <v>9605128</v>
      </c>
      <c r="G72" s="14"/>
      <c r="H72" s="30">
        <f>F72/F65*1</f>
        <v>3.0465494725081692E-2</v>
      </c>
      <c r="I72" s="14"/>
      <c r="J72" s="12">
        <v>8295477</v>
      </c>
      <c r="K72" s="14"/>
      <c r="L72" s="37">
        <f>J72/J65*1</f>
        <v>1.5553003578396762E-2</v>
      </c>
      <c r="M72" s="14"/>
      <c r="N72" s="8">
        <f t="shared" si="15"/>
        <v>1309651</v>
      </c>
      <c r="O72" s="14"/>
      <c r="P72" s="37">
        <f t="shared" si="16"/>
        <v>0.13634914599784614</v>
      </c>
    </row>
    <row r="73" spans="1:16" x14ac:dyDescent="0.3">
      <c r="A73" s="183">
        <v>242490</v>
      </c>
      <c r="B73" s="10" t="s">
        <v>55</v>
      </c>
      <c r="C73" s="10"/>
      <c r="D73" s="14"/>
      <c r="E73" s="14"/>
      <c r="F73" s="12">
        <v>3208847</v>
      </c>
      <c r="G73" s="14"/>
      <c r="H73" s="30">
        <f>F73/F65*1</f>
        <v>1.0177804122141237E-2</v>
      </c>
      <c r="I73" s="14"/>
      <c r="J73" s="12">
        <v>3138347</v>
      </c>
      <c r="K73" s="14"/>
      <c r="L73" s="37">
        <f>J73/J65*1</f>
        <v>5.8840163285668497E-3</v>
      </c>
      <c r="M73" s="14"/>
      <c r="N73" s="8">
        <f t="shared" si="15"/>
        <v>70500</v>
      </c>
      <c r="O73" s="14"/>
      <c r="P73" s="37">
        <f t="shared" si="16"/>
        <v>2.1970508410030145E-2</v>
      </c>
    </row>
    <row r="74" spans="1:16" x14ac:dyDescent="0.3">
      <c r="A74" s="6"/>
      <c r="B74" s="10"/>
      <c r="C74" s="10"/>
      <c r="D74" s="5"/>
      <c r="E74" s="5"/>
      <c r="F74" s="7"/>
      <c r="G74" s="5"/>
      <c r="I74" s="5"/>
      <c r="J74" s="7"/>
      <c r="K74" s="5"/>
      <c r="M74" s="5"/>
      <c r="N74" s="7"/>
      <c r="O74" s="5"/>
    </row>
    <row r="75" spans="1:16" ht="15" thickBot="1" x14ac:dyDescent="0.35">
      <c r="A75" s="185">
        <v>2436</v>
      </c>
      <c r="B75" s="32" t="s">
        <v>78</v>
      </c>
      <c r="C75" s="32"/>
      <c r="D75" s="33"/>
      <c r="E75" s="33"/>
      <c r="F75" s="34">
        <f>SUM(F76:F81)</f>
        <v>43064000</v>
      </c>
      <c r="G75" s="33"/>
      <c r="H75" s="133">
        <f>F75/F63*1</f>
        <v>1.8121584921545104E-3</v>
      </c>
      <c r="I75" s="33"/>
      <c r="J75" s="34">
        <f>SUM(J76:J81)</f>
        <v>55014000</v>
      </c>
      <c r="K75" s="33"/>
      <c r="L75" s="133">
        <f>J75/J63*1</f>
        <v>3.4295880998356371E-3</v>
      </c>
      <c r="M75" s="33"/>
      <c r="N75" s="34">
        <f>F75-J75</f>
        <v>-11950000</v>
      </c>
      <c r="O75" s="33"/>
      <c r="P75" s="132">
        <f>N75/F75*1</f>
        <v>-0.27749396247445662</v>
      </c>
    </row>
    <row r="76" spans="1:16" ht="15" thickTop="1" x14ac:dyDescent="0.3">
      <c r="A76" s="183">
        <v>243605</v>
      </c>
      <c r="B76" s="10" t="s">
        <v>57</v>
      </c>
      <c r="C76" s="10"/>
      <c r="D76" s="14"/>
      <c r="E76" s="14"/>
      <c r="F76" s="12">
        <v>89000</v>
      </c>
      <c r="G76" s="14"/>
      <c r="H76" s="30">
        <f>F76/F75*1</f>
        <v>2.0666914360022294E-3</v>
      </c>
      <c r="I76" s="14"/>
      <c r="J76" s="12">
        <v>0</v>
      </c>
      <c r="K76" s="14"/>
      <c r="L76" s="30">
        <f>J76/J75*1</f>
        <v>0</v>
      </c>
      <c r="M76" s="14"/>
      <c r="N76" s="8">
        <f t="shared" ref="N76:N81" si="17">F76-J76</f>
        <v>89000</v>
      </c>
      <c r="O76" s="14"/>
      <c r="P76" s="37">
        <f t="shared" ref="P76:P81" si="18">N76/F76*1</f>
        <v>1</v>
      </c>
    </row>
    <row r="77" spans="1:16" x14ac:dyDescent="0.3">
      <c r="A77" s="183">
        <v>243608</v>
      </c>
      <c r="B77" s="10" t="s">
        <v>58</v>
      </c>
      <c r="C77" s="10"/>
      <c r="D77" s="14"/>
      <c r="E77" s="14"/>
      <c r="F77" s="12">
        <v>3936000</v>
      </c>
      <c r="G77" s="14"/>
      <c r="H77" s="30">
        <f>F77/F75*1</f>
        <v>9.1398848225896334E-2</v>
      </c>
      <c r="I77" s="14"/>
      <c r="J77" s="12">
        <v>3519000</v>
      </c>
      <c r="K77" s="14"/>
      <c r="L77" s="30">
        <f>J77/J75*1</f>
        <v>6.3965536045370266E-2</v>
      </c>
      <c r="M77" s="14"/>
      <c r="N77" s="8">
        <f t="shared" si="17"/>
        <v>417000</v>
      </c>
      <c r="O77" s="14"/>
      <c r="P77" s="37">
        <f t="shared" si="18"/>
        <v>0.10594512195121951</v>
      </c>
    </row>
    <row r="78" spans="1:16" x14ac:dyDescent="0.3">
      <c r="A78" s="183">
        <v>243609</v>
      </c>
      <c r="B78" s="10" t="s">
        <v>59</v>
      </c>
      <c r="C78" s="10"/>
      <c r="D78" s="14"/>
      <c r="E78" s="14"/>
      <c r="F78" s="12">
        <v>17830000</v>
      </c>
      <c r="G78" s="14"/>
      <c r="H78" s="30">
        <f>F78/F75*1</f>
        <v>0.41403492476314324</v>
      </c>
      <c r="I78" s="14"/>
      <c r="J78" s="12">
        <v>34606000</v>
      </c>
      <c r="K78" s="14"/>
      <c r="L78" s="30">
        <f>J78/J75*1</f>
        <v>0.62903988075762529</v>
      </c>
      <c r="M78" s="14"/>
      <c r="N78" s="8">
        <f t="shared" si="17"/>
        <v>-16776000</v>
      </c>
      <c r="O78" s="14"/>
      <c r="P78" s="37">
        <f t="shared" si="18"/>
        <v>-0.94088614694335393</v>
      </c>
    </row>
    <row r="79" spans="1:16" x14ac:dyDescent="0.3">
      <c r="A79" s="183">
        <v>243615</v>
      </c>
      <c r="B79" s="10" t="s">
        <v>60</v>
      </c>
      <c r="C79" s="10"/>
      <c r="D79" s="14"/>
      <c r="E79" s="14"/>
      <c r="F79" s="12">
        <v>1672000</v>
      </c>
      <c r="G79" s="14"/>
      <c r="H79" s="30">
        <f>F79/F75*1</f>
        <v>3.8825933494334011E-2</v>
      </c>
      <c r="I79" s="14"/>
      <c r="J79" s="12">
        <v>2422000</v>
      </c>
      <c r="K79" s="14"/>
      <c r="L79" s="30">
        <f>J79/J75*1</f>
        <v>4.40251572327044E-2</v>
      </c>
      <c r="M79" s="14"/>
      <c r="N79" s="8">
        <f t="shared" si="17"/>
        <v>-750000</v>
      </c>
      <c r="O79" s="14"/>
      <c r="P79" s="37">
        <f t="shared" si="18"/>
        <v>-0.44856459330143539</v>
      </c>
    </row>
    <row r="80" spans="1:16" x14ac:dyDescent="0.3">
      <c r="A80" s="183">
        <v>243625</v>
      </c>
      <c r="B80" s="10" t="s">
        <v>61</v>
      </c>
      <c r="C80" s="10"/>
      <c r="D80" s="14"/>
      <c r="E80" s="14"/>
      <c r="F80" s="12">
        <v>4503000</v>
      </c>
      <c r="G80" s="14"/>
      <c r="H80" s="30">
        <f>F80/F75*1</f>
        <v>0.10456529816087684</v>
      </c>
      <c r="I80" s="14"/>
      <c r="J80" s="12">
        <v>4011000</v>
      </c>
      <c r="K80" s="14"/>
      <c r="L80" s="30">
        <f>J80/J75*1</f>
        <v>7.2908714145490244E-2</v>
      </c>
      <c r="M80" s="14"/>
      <c r="N80" s="8">
        <f t="shared" si="17"/>
        <v>492000</v>
      </c>
      <c r="O80" s="14"/>
      <c r="P80" s="37">
        <f t="shared" si="18"/>
        <v>0.10926049300466356</v>
      </c>
    </row>
    <row r="81" spans="1:16" x14ac:dyDescent="0.3">
      <c r="A81" s="183">
        <v>243695</v>
      </c>
      <c r="B81" s="10" t="s">
        <v>62</v>
      </c>
      <c r="C81" s="10"/>
      <c r="D81" s="14"/>
      <c r="E81" s="14"/>
      <c r="F81" s="12">
        <v>15034000</v>
      </c>
      <c r="G81" s="14"/>
      <c r="H81" s="30">
        <f>F81/F75*1</f>
        <v>0.34910830391974734</v>
      </c>
      <c r="I81" s="14"/>
      <c r="J81" s="12">
        <v>10456000</v>
      </c>
      <c r="K81" s="14"/>
      <c r="L81" s="30">
        <f>J81/J75*1</f>
        <v>0.19006071181880976</v>
      </c>
      <c r="M81" s="14"/>
      <c r="N81" s="8">
        <f t="shared" si="17"/>
        <v>4578000</v>
      </c>
      <c r="O81" s="14"/>
      <c r="P81" s="37">
        <f t="shared" si="18"/>
        <v>0.30450977783690303</v>
      </c>
    </row>
    <row r="82" spans="1:16" x14ac:dyDescent="0.3">
      <c r="A82" s="6"/>
      <c r="B82" s="10"/>
      <c r="C82" s="10"/>
      <c r="D82" s="5"/>
      <c r="E82" s="5"/>
      <c r="F82" s="7"/>
      <c r="G82" s="5"/>
      <c r="I82" s="5"/>
      <c r="J82" s="7"/>
      <c r="K82" s="5"/>
      <c r="M82" s="5"/>
      <c r="N82" s="7"/>
      <c r="O82" s="5"/>
    </row>
    <row r="83" spans="1:16" ht="15" thickBot="1" x14ac:dyDescent="0.35">
      <c r="A83" s="185">
        <v>2440</v>
      </c>
      <c r="B83" s="32" t="s">
        <v>79</v>
      </c>
      <c r="C83" s="32"/>
      <c r="D83" s="33"/>
      <c r="E83" s="33"/>
      <c r="F83" s="34">
        <f>SUM(F84:F86)</f>
        <v>374075629</v>
      </c>
      <c r="G83" s="33"/>
      <c r="H83" s="133">
        <f>F83/F63*1</f>
        <v>1.5741322863653866E-2</v>
      </c>
      <c r="I83" s="33"/>
      <c r="J83" s="34">
        <f>SUM(J84:J86)</f>
        <v>237613411</v>
      </c>
      <c r="K83" s="33"/>
      <c r="L83" s="133">
        <f>J83/J63*1</f>
        <v>1.4812886296705461E-2</v>
      </c>
      <c r="M83" s="33"/>
      <c r="N83" s="34">
        <f>F83-J83</f>
        <v>136462218</v>
      </c>
      <c r="O83" s="33"/>
      <c r="P83" s="132">
        <f>N83/F83*1</f>
        <v>0.36479847234314217</v>
      </c>
    </row>
    <row r="84" spans="1:16" ht="15" thickTop="1" x14ac:dyDescent="0.3">
      <c r="A84" s="183">
        <v>244004</v>
      </c>
      <c r="B84" s="10" t="s">
        <v>63</v>
      </c>
      <c r="C84" s="10"/>
      <c r="D84" s="14"/>
      <c r="E84" s="14"/>
      <c r="F84" s="12">
        <v>47000</v>
      </c>
      <c r="G84" s="14"/>
      <c r="H84" s="30">
        <f>F84/F83*1</f>
        <v>1.2564304209189742E-4</v>
      </c>
      <c r="I84" s="14"/>
      <c r="J84" s="12">
        <v>0</v>
      </c>
      <c r="K84" s="14"/>
      <c r="L84" s="30">
        <f>J84/J83*1</f>
        <v>0</v>
      </c>
      <c r="M84" s="14"/>
      <c r="N84" s="8">
        <f t="shared" ref="N84:N86" si="19">F84-J84</f>
        <v>47000</v>
      </c>
      <c r="O84" s="14"/>
      <c r="P84" s="37">
        <f>N84/F84*1</f>
        <v>1</v>
      </c>
    </row>
    <row r="85" spans="1:16" x14ac:dyDescent="0.3">
      <c r="A85" s="183">
        <v>244014</v>
      </c>
      <c r="B85" s="10" t="s">
        <v>91</v>
      </c>
      <c r="C85" s="10"/>
      <c r="D85" s="14"/>
      <c r="E85" s="14"/>
      <c r="F85" s="12">
        <v>121380829</v>
      </c>
      <c r="G85" s="14"/>
      <c r="H85" s="30">
        <f>F85/F83*1</f>
        <v>0.32448205547226389</v>
      </c>
      <c r="I85" s="14"/>
      <c r="J85" s="12">
        <v>0</v>
      </c>
      <c r="K85" s="14"/>
      <c r="L85" s="30">
        <f>J85/J83*1</f>
        <v>0</v>
      </c>
      <c r="M85" s="14"/>
      <c r="N85" s="8">
        <f t="shared" si="19"/>
        <v>121380829</v>
      </c>
      <c r="O85" s="14"/>
      <c r="P85" s="37">
        <v>0</v>
      </c>
    </row>
    <row r="86" spans="1:16" x14ac:dyDescent="0.3">
      <c r="A86" s="183">
        <v>244080</v>
      </c>
      <c r="B86" s="10" t="s">
        <v>65</v>
      </c>
      <c r="C86" s="10"/>
      <c r="D86" s="14"/>
      <c r="E86" s="14"/>
      <c r="F86" s="12">
        <v>252647800</v>
      </c>
      <c r="G86" s="14"/>
      <c r="H86" s="30">
        <f>F86/F83*1</f>
        <v>0.67539230148564422</v>
      </c>
      <c r="I86" s="14"/>
      <c r="J86" s="12">
        <v>237613411</v>
      </c>
      <c r="K86" s="14"/>
      <c r="L86" s="30">
        <f>J86/J83*1</f>
        <v>1</v>
      </c>
      <c r="M86" s="14"/>
      <c r="N86" s="8">
        <f t="shared" si="19"/>
        <v>15034389</v>
      </c>
      <c r="O86" s="14"/>
      <c r="P86" s="37">
        <f>N86/F86*1</f>
        <v>5.9507302260300703E-2</v>
      </c>
    </row>
    <row r="87" spans="1:16" x14ac:dyDescent="0.3">
      <c r="A87" s="6"/>
      <c r="B87" s="10"/>
      <c r="C87" s="10"/>
      <c r="D87" s="5"/>
      <c r="E87" s="5"/>
      <c r="F87" s="7"/>
      <c r="G87" s="5"/>
      <c r="I87" s="5"/>
      <c r="J87" s="7"/>
      <c r="K87" s="5"/>
      <c r="M87" s="5"/>
      <c r="N87" s="7"/>
      <c r="O87" s="5"/>
    </row>
    <row r="88" spans="1:16" ht="15" thickBot="1" x14ac:dyDescent="0.35">
      <c r="A88" s="185">
        <v>2445</v>
      </c>
      <c r="B88" s="32" t="s">
        <v>80</v>
      </c>
      <c r="C88" s="32"/>
      <c r="D88" s="33"/>
      <c r="E88" s="33"/>
      <c r="F88" s="34">
        <f>SUM(F89:F92)</f>
        <v>3314000</v>
      </c>
      <c r="G88" s="33"/>
      <c r="H88" s="133">
        <f>F88/F63*1</f>
        <v>1.3945507251997139E-4</v>
      </c>
      <c r="I88" s="33"/>
      <c r="J88" s="34">
        <f>SUM(J89:J92)</f>
        <v>4751378</v>
      </c>
      <c r="K88" s="33"/>
      <c r="L88" s="133">
        <f>J88/J63*1</f>
        <v>2.9620222937108459E-4</v>
      </c>
      <c r="M88" s="33"/>
      <c r="N88" s="34">
        <f>F88-J88</f>
        <v>-1437378</v>
      </c>
      <c r="O88" s="33"/>
      <c r="P88" s="132">
        <f>N88/F88*1</f>
        <v>-0.43372902836451416</v>
      </c>
    </row>
    <row r="89" spans="1:16" ht="15" thickTop="1" x14ac:dyDescent="0.3">
      <c r="A89" s="183">
        <v>244501</v>
      </c>
      <c r="B89" s="10" t="s">
        <v>66</v>
      </c>
      <c r="C89" s="10"/>
      <c r="D89" s="14"/>
      <c r="E89" s="14"/>
      <c r="F89" s="12">
        <v>0</v>
      </c>
      <c r="G89" s="14"/>
      <c r="H89" s="30">
        <f>F89/F88*1</f>
        <v>0</v>
      </c>
      <c r="I89" s="14"/>
      <c r="J89" s="12">
        <v>0</v>
      </c>
      <c r="K89" s="14"/>
      <c r="L89" s="30">
        <f>J89/J88*1</f>
        <v>0</v>
      </c>
      <c r="M89" s="14"/>
      <c r="N89" s="8">
        <f t="shared" ref="N89:N92" si="20">F89-J89</f>
        <v>0</v>
      </c>
      <c r="O89" s="14"/>
      <c r="P89" s="37">
        <v>0</v>
      </c>
    </row>
    <row r="90" spans="1:16" x14ac:dyDescent="0.3">
      <c r="A90" s="183">
        <v>244502</v>
      </c>
      <c r="B90" s="10" t="s">
        <v>67</v>
      </c>
      <c r="C90" s="10"/>
      <c r="D90" s="14"/>
      <c r="E90" s="14"/>
      <c r="F90" s="12">
        <v>3362000</v>
      </c>
      <c r="G90" s="14"/>
      <c r="H90" s="30">
        <f>F90/F88*1</f>
        <v>1.0144840072420036</v>
      </c>
      <c r="I90" s="14"/>
      <c r="J90" s="12">
        <v>4751378</v>
      </c>
      <c r="K90" s="14"/>
      <c r="L90" s="30">
        <f>J90/J88*1</f>
        <v>1</v>
      </c>
      <c r="M90" s="14"/>
      <c r="N90" s="8">
        <f t="shared" si="20"/>
        <v>-1389378</v>
      </c>
      <c r="O90" s="14"/>
      <c r="P90" s="37">
        <f>N90/F90*1</f>
        <v>-0.41325936942296254</v>
      </c>
    </row>
    <row r="91" spans="1:16" x14ac:dyDescent="0.3">
      <c r="A91" s="183">
        <v>244505</v>
      </c>
      <c r="B91" s="10" t="s">
        <v>68</v>
      </c>
      <c r="C91" s="10"/>
      <c r="D91" s="14"/>
      <c r="E91" s="14"/>
      <c r="F91" s="12">
        <v>0</v>
      </c>
      <c r="G91" s="14"/>
      <c r="H91" s="30">
        <f>F91/F88*1</f>
        <v>0</v>
      </c>
      <c r="I91" s="14"/>
      <c r="J91" s="12">
        <v>0</v>
      </c>
      <c r="K91" s="14"/>
      <c r="L91" s="30">
        <f>J91/J88*1</f>
        <v>0</v>
      </c>
      <c r="M91" s="14"/>
      <c r="N91" s="8">
        <f t="shared" si="20"/>
        <v>0</v>
      </c>
      <c r="O91" s="14"/>
      <c r="P91" s="37">
        <v>0</v>
      </c>
    </row>
    <row r="92" spans="1:16" x14ac:dyDescent="0.3">
      <c r="A92" s="183">
        <v>244506</v>
      </c>
      <c r="B92" s="10" t="s">
        <v>69</v>
      </c>
      <c r="C92" s="10"/>
      <c r="D92" s="14"/>
      <c r="E92" s="14"/>
      <c r="F92" s="12">
        <v>-48000</v>
      </c>
      <c r="G92" s="14"/>
      <c r="H92" s="30">
        <f>F92/F88*1</f>
        <v>-1.448400724200362E-2</v>
      </c>
      <c r="I92" s="14"/>
      <c r="J92" s="12">
        <v>0</v>
      </c>
      <c r="K92" s="14"/>
      <c r="L92" s="30">
        <f>J92/J88*1</f>
        <v>0</v>
      </c>
      <c r="M92" s="14"/>
      <c r="N92" s="8">
        <f t="shared" si="20"/>
        <v>-48000</v>
      </c>
      <c r="O92" s="14"/>
      <c r="P92" s="37">
        <f>N92/F92*1</f>
        <v>1</v>
      </c>
    </row>
    <row r="93" spans="1:16" x14ac:dyDescent="0.3">
      <c r="A93" s="6"/>
      <c r="B93" s="10"/>
      <c r="C93" s="10"/>
      <c r="D93" s="14"/>
      <c r="E93" s="14"/>
      <c r="F93" s="8"/>
      <c r="G93" s="14"/>
      <c r="H93" s="6"/>
      <c r="I93" s="14"/>
      <c r="J93" s="8"/>
      <c r="K93" s="14"/>
      <c r="L93" s="6"/>
      <c r="M93" s="14"/>
      <c r="N93" s="8"/>
      <c r="O93" s="14"/>
      <c r="P93" s="6"/>
    </row>
    <row r="94" spans="1:16" ht="15" thickBot="1" x14ac:dyDescent="0.35">
      <c r="A94" s="185">
        <v>2465</v>
      </c>
      <c r="B94" s="32" t="s">
        <v>81</v>
      </c>
      <c r="C94" s="32"/>
      <c r="D94" s="33"/>
      <c r="E94" s="33"/>
      <c r="F94" s="34">
        <f>SUM(F95:F97)</f>
        <v>3416489618.3099999</v>
      </c>
      <c r="G94" s="33"/>
      <c r="H94" s="133">
        <f>F94/F63*1</f>
        <v>0.14376789604259216</v>
      </c>
      <c r="I94" s="33"/>
      <c r="J94" s="34">
        <f>SUM(J95:J97)</f>
        <v>3358669488.9299998</v>
      </c>
      <c r="K94" s="33"/>
      <c r="L94" s="133">
        <f>J94/J63*1</f>
        <v>0.20938039245492726</v>
      </c>
      <c r="M94" s="33"/>
      <c r="N94" s="34">
        <f>F94-J94</f>
        <v>57820129.380000114</v>
      </c>
      <c r="O94" s="33"/>
      <c r="P94" s="132">
        <f>N94/F94*1</f>
        <v>1.6923841673665441E-2</v>
      </c>
    </row>
    <row r="95" spans="1:16" ht="15" thickTop="1" x14ac:dyDescent="0.3">
      <c r="A95" s="183">
        <v>246503</v>
      </c>
      <c r="B95" s="10" t="s">
        <v>71</v>
      </c>
      <c r="C95" s="10"/>
      <c r="D95" s="14"/>
      <c r="E95" s="14"/>
      <c r="F95" s="12">
        <v>3193179088.3099999</v>
      </c>
      <c r="G95" s="14"/>
      <c r="H95" s="30">
        <f>F95/F94*1</f>
        <v>0.93463743346292893</v>
      </c>
      <c r="I95" s="14"/>
      <c r="J95" s="12">
        <v>3157934460.73</v>
      </c>
      <c r="K95" s="14"/>
      <c r="L95" s="30">
        <f>J95/J94*1</f>
        <v>0.94023376552482696</v>
      </c>
      <c r="M95" s="14"/>
      <c r="N95" s="8">
        <f t="shared" ref="N95:N97" si="21">F95-J95</f>
        <v>35244627.579999924</v>
      </c>
      <c r="O95" s="14"/>
      <c r="P95" s="37">
        <f t="shared" ref="P95:P96" si="22">N95/F95*1</f>
        <v>1.1037472877430515E-2</v>
      </c>
    </row>
    <row r="96" spans="1:16" x14ac:dyDescent="0.3">
      <c r="A96" s="183">
        <v>246505</v>
      </c>
      <c r="B96" s="10" t="s">
        <v>72</v>
      </c>
      <c r="C96" s="10"/>
      <c r="D96" s="14"/>
      <c r="E96" s="14"/>
      <c r="F96" s="12">
        <v>65056079</v>
      </c>
      <c r="G96" s="14"/>
      <c r="H96" s="30">
        <f>F96/F94*1</f>
        <v>1.9041790336884041E-2</v>
      </c>
      <c r="I96" s="14"/>
      <c r="J96" s="12">
        <v>179748613.19999999</v>
      </c>
      <c r="K96" s="14"/>
      <c r="L96" s="30">
        <f>J96/J94*1</f>
        <v>5.351780334219907E-2</v>
      </c>
      <c r="M96" s="14"/>
      <c r="N96" s="8">
        <f t="shared" si="21"/>
        <v>-114692534.19999999</v>
      </c>
      <c r="O96" s="14"/>
      <c r="P96" s="37">
        <f t="shared" si="22"/>
        <v>-1.7629795088019367</v>
      </c>
    </row>
    <row r="97" spans="1:16" x14ac:dyDescent="0.3">
      <c r="A97" s="183">
        <v>246506</v>
      </c>
      <c r="B97" s="10" t="s">
        <v>73</v>
      </c>
      <c r="C97" s="10"/>
      <c r="D97" s="14"/>
      <c r="E97" s="14"/>
      <c r="F97" s="12">
        <v>158254451</v>
      </c>
      <c r="G97" s="14"/>
      <c r="H97" s="30">
        <f>F97/F94*1</f>
        <v>4.6320776200187055E-2</v>
      </c>
      <c r="I97" s="14"/>
      <c r="J97" s="12">
        <v>20986415</v>
      </c>
      <c r="K97" s="14"/>
      <c r="L97" s="30">
        <f>J97/J94*1</f>
        <v>6.2484311329739752E-3</v>
      </c>
      <c r="M97" s="14"/>
      <c r="N97" s="8">
        <f t="shared" si="21"/>
        <v>137268036</v>
      </c>
      <c r="O97" s="14"/>
      <c r="P97" s="37">
        <f>N97/F97*1</f>
        <v>0.86738815327222618</v>
      </c>
    </row>
    <row r="98" spans="1:16" ht="15" thickBot="1" x14ac:dyDescent="0.35">
      <c r="A98" s="185">
        <v>2490</v>
      </c>
      <c r="B98" s="32" t="s">
        <v>82</v>
      </c>
      <c r="C98" s="32"/>
      <c r="D98" s="33"/>
      <c r="E98" s="33"/>
      <c r="F98" s="34">
        <f>SUM(F99:F102)</f>
        <v>644709880</v>
      </c>
      <c r="G98" s="33"/>
      <c r="H98" s="133">
        <f>F98/F63*1</f>
        <v>2.7129771596180463E-2</v>
      </c>
      <c r="I98" s="33"/>
      <c r="J98" s="34">
        <f>SUM(J99:J101)</f>
        <v>464230102</v>
      </c>
      <c r="K98" s="33"/>
      <c r="L98" s="133">
        <f>J98/J63*1</f>
        <v>2.8940234002339114E-2</v>
      </c>
      <c r="M98" s="33"/>
      <c r="N98" s="34">
        <f>F98-J98</f>
        <v>180479778</v>
      </c>
      <c r="O98" s="33"/>
      <c r="P98" s="132">
        <f>N98/F98*1</f>
        <v>0.27993952566695579</v>
      </c>
    </row>
    <row r="99" spans="1:16" ht="15" thickTop="1" x14ac:dyDescent="0.3">
      <c r="A99" s="183">
        <v>249054</v>
      </c>
      <c r="B99" s="10" t="s">
        <v>75</v>
      </c>
      <c r="C99" s="10"/>
      <c r="D99" s="5"/>
      <c r="E99" s="5"/>
      <c r="F99" s="12">
        <v>1274728</v>
      </c>
      <c r="G99" s="5"/>
      <c r="H99" s="30">
        <f>F99/F98*1</f>
        <v>1.9772118274346906E-3</v>
      </c>
      <c r="I99" s="5"/>
      <c r="J99" s="12">
        <v>43912013</v>
      </c>
      <c r="K99" s="5"/>
      <c r="L99" s="30">
        <f>J99/J98*1</f>
        <v>9.4591050452820485E-2</v>
      </c>
      <c r="M99" s="5"/>
      <c r="N99" s="8">
        <f t="shared" ref="N99:N101" si="23">F99-J99</f>
        <v>-42637285</v>
      </c>
      <c r="O99" s="5"/>
      <c r="P99" s="37">
        <v>0</v>
      </c>
    </row>
    <row r="100" spans="1:16" x14ac:dyDescent="0.3">
      <c r="A100" s="183">
        <v>249055</v>
      </c>
      <c r="B100" s="10" t="s">
        <v>76</v>
      </c>
      <c r="C100" s="10"/>
      <c r="D100" s="5"/>
      <c r="E100" s="5"/>
      <c r="F100" s="12">
        <v>1144300</v>
      </c>
      <c r="G100" s="5"/>
      <c r="H100" s="30">
        <f>F100/F98*1</f>
        <v>1.774906877493486E-3</v>
      </c>
      <c r="I100" s="5"/>
      <c r="J100" s="12">
        <v>2069009</v>
      </c>
      <c r="K100" s="5"/>
      <c r="L100" s="30">
        <f>J100/J98*1</f>
        <v>4.4568609210955479E-3</v>
      </c>
      <c r="M100" s="5"/>
      <c r="N100" s="8">
        <f t="shared" si="23"/>
        <v>-924709</v>
      </c>
      <c r="O100" s="5"/>
      <c r="P100" s="37">
        <f t="shared" ref="P100:P101" si="24">N100/F100*1</f>
        <v>-0.80810014856243995</v>
      </c>
    </row>
    <row r="101" spans="1:16" x14ac:dyDescent="0.3">
      <c r="A101" s="183">
        <v>249060</v>
      </c>
      <c r="B101" s="10" t="s">
        <v>77</v>
      </c>
      <c r="C101" s="10"/>
      <c r="D101" s="5"/>
      <c r="E101" s="5"/>
      <c r="F101" s="12">
        <v>437365920</v>
      </c>
      <c r="G101" s="5"/>
      <c r="H101" s="30">
        <f>F101/F98*1</f>
        <v>0.67839183727105279</v>
      </c>
      <c r="I101" s="5"/>
      <c r="J101" s="12">
        <v>418249080</v>
      </c>
      <c r="K101" s="5"/>
      <c r="L101" s="30">
        <f>J101/J98*1</f>
        <v>0.900952088626084</v>
      </c>
      <c r="M101" s="5"/>
      <c r="N101" s="8">
        <f t="shared" si="23"/>
        <v>19116840</v>
      </c>
      <c r="O101" s="5"/>
      <c r="P101" s="37">
        <f t="shared" si="24"/>
        <v>4.3709029729614046E-2</v>
      </c>
    </row>
    <row r="102" spans="1:16" x14ac:dyDescent="0.3">
      <c r="A102" s="183">
        <v>249090</v>
      </c>
      <c r="B102" s="1" t="s">
        <v>16</v>
      </c>
      <c r="D102" s="5"/>
      <c r="E102" s="5"/>
      <c r="F102" s="12">
        <v>204924932</v>
      </c>
      <c r="G102" s="5"/>
      <c r="H102" s="30">
        <f>F102/F98*1</f>
        <v>0.31785604402401901</v>
      </c>
      <c r="I102" s="5"/>
      <c r="J102" s="12">
        <v>0</v>
      </c>
      <c r="K102" s="5"/>
      <c r="L102" s="30">
        <f>J102/J98*1</f>
        <v>0</v>
      </c>
      <c r="M102" s="5"/>
      <c r="N102" s="8">
        <f t="shared" ref="N102" si="25">F102-J102</f>
        <v>204924932</v>
      </c>
      <c r="O102" s="5"/>
      <c r="P102" s="37">
        <f t="shared" ref="P102" si="26">N102/F102*1</f>
        <v>1</v>
      </c>
    </row>
    <row r="103" spans="1:16" ht="15" thickBot="1" x14ac:dyDescent="0.35">
      <c r="A103" s="185">
        <v>2511</v>
      </c>
      <c r="B103" s="32" t="s">
        <v>83</v>
      </c>
      <c r="C103" s="32"/>
      <c r="D103" s="33"/>
      <c r="E103" s="33"/>
      <c r="F103" s="34">
        <f>SUM(F104:F107)</f>
        <v>202436728.27000001</v>
      </c>
      <c r="G103" s="33"/>
      <c r="H103" s="133">
        <f>F103/F63*1</f>
        <v>8.5186567958957741E-3</v>
      </c>
      <c r="I103" s="33"/>
      <c r="J103" s="34">
        <f>SUM(J104:J107)</f>
        <v>35072469.269999996</v>
      </c>
      <c r="K103" s="33"/>
      <c r="L103" s="133">
        <f>J103/J63*1</f>
        <v>2.1864275137281975E-3</v>
      </c>
      <c r="M103" s="33"/>
      <c r="N103" s="34">
        <f>F103-J103</f>
        <v>167364259</v>
      </c>
      <c r="O103" s="33"/>
      <c r="P103" s="132">
        <f>N103/F103*1</f>
        <v>0.82674848793632894</v>
      </c>
    </row>
    <row r="104" spans="1:16" ht="15" thickTop="1" x14ac:dyDescent="0.3">
      <c r="A104" s="183">
        <v>251102</v>
      </c>
      <c r="B104" s="10" t="s">
        <v>88</v>
      </c>
      <c r="C104" s="10"/>
      <c r="D104" s="14"/>
      <c r="E104" s="14"/>
      <c r="F104" s="12">
        <v>178833828.27000001</v>
      </c>
      <c r="G104" s="14"/>
      <c r="H104" s="30">
        <f>F104/F103*1</f>
        <v>0.88340603900434689</v>
      </c>
      <c r="I104" s="14"/>
      <c r="J104" s="12">
        <v>14033469.27</v>
      </c>
      <c r="K104" s="14"/>
      <c r="L104" s="30">
        <f>J104/J103*1</f>
        <v>0.40012778005350863</v>
      </c>
      <c r="M104" s="14"/>
      <c r="N104" s="8">
        <f t="shared" ref="N104:N107" si="27">F104-J104</f>
        <v>164800359</v>
      </c>
      <c r="O104" s="14"/>
      <c r="P104" s="37">
        <f>N104/F104*1</f>
        <v>0.92152788202457681</v>
      </c>
    </row>
    <row r="105" spans="1:16" x14ac:dyDescent="0.3">
      <c r="A105" s="183">
        <v>251122</v>
      </c>
      <c r="B105" s="10" t="s">
        <v>93</v>
      </c>
      <c r="C105" s="10"/>
      <c r="D105" s="14"/>
      <c r="E105" s="14"/>
      <c r="F105" s="12">
        <v>17693700</v>
      </c>
      <c r="G105" s="14"/>
      <c r="H105" s="30">
        <f>F105/F103*1</f>
        <v>8.7403605814064658E-2</v>
      </c>
      <c r="I105" s="14"/>
      <c r="J105" s="12">
        <v>15822900</v>
      </c>
      <c r="K105" s="14"/>
      <c r="L105" s="30">
        <f>J105/J103*1</f>
        <v>0.45114873088033364</v>
      </c>
      <c r="M105" s="14"/>
      <c r="N105" s="8">
        <f t="shared" si="27"/>
        <v>1870800</v>
      </c>
      <c r="O105" s="14"/>
      <c r="P105" s="37">
        <f>N105/F105*1</f>
        <v>0.10573254887332779</v>
      </c>
    </row>
    <row r="106" spans="1:16" x14ac:dyDescent="0.3">
      <c r="A106" s="183">
        <v>251123</v>
      </c>
      <c r="B106" s="10" t="s">
        <v>449</v>
      </c>
      <c r="C106" s="10"/>
      <c r="D106" s="14"/>
      <c r="E106" s="14"/>
      <c r="F106" s="12">
        <v>13800</v>
      </c>
      <c r="G106" s="14"/>
      <c r="H106" s="30">
        <f>F106/F103*1</f>
        <v>6.8169447895809936E-5</v>
      </c>
      <c r="I106" s="14"/>
      <c r="J106" s="12">
        <v>4000</v>
      </c>
      <c r="K106" s="14"/>
      <c r="L106" s="30">
        <f>J106/J103*1</f>
        <v>1.1404956888568685E-4</v>
      </c>
      <c r="M106" s="14"/>
      <c r="N106" s="8">
        <f t="shared" si="27"/>
        <v>9800</v>
      </c>
      <c r="O106" s="14"/>
      <c r="P106" s="37">
        <f>N106/F106*1</f>
        <v>0.71014492753623193</v>
      </c>
    </row>
    <row r="107" spans="1:16" x14ac:dyDescent="0.3">
      <c r="A107" s="183">
        <v>251124</v>
      </c>
      <c r="B107" s="10" t="s">
        <v>94</v>
      </c>
      <c r="C107" s="10"/>
      <c r="D107" s="14"/>
      <c r="E107" s="14"/>
      <c r="F107" s="12">
        <v>5895400</v>
      </c>
      <c r="G107" s="14"/>
      <c r="H107" s="30">
        <f>F107/F103*1</f>
        <v>2.9122185733692602E-2</v>
      </c>
      <c r="I107" s="14"/>
      <c r="J107" s="12">
        <v>5212100</v>
      </c>
      <c r="K107" s="14"/>
      <c r="L107" s="30">
        <f>J107/J103*1</f>
        <v>0.14860943949727212</v>
      </c>
      <c r="M107" s="14"/>
      <c r="N107" s="8">
        <f t="shared" si="27"/>
        <v>683300</v>
      </c>
      <c r="O107" s="14"/>
      <c r="P107" s="37">
        <f>N107/F107*1</f>
        <v>0.1159039250941412</v>
      </c>
    </row>
    <row r="108" spans="1:16" x14ac:dyDescent="0.3">
      <c r="D108" s="5"/>
      <c r="E108" s="5"/>
      <c r="F108" s="7"/>
      <c r="G108" s="5"/>
      <c r="H108" s="30"/>
      <c r="I108" s="5"/>
      <c r="J108" s="7"/>
      <c r="K108" s="5"/>
      <c r="L108" s="30"/>
      <c r="M108" s="5"/>
      <c r="N108" s="7"/>
      <c r="O108" s="5"/>
    </row>
    <row r="109" spans="1:16" x14ac:dyDescent="0.3">
      <c r="A109" s="298" t="s">
        <v>47</v>
      </c>
      <c r="B109" s="298"/>
      <c r="C109" s="117"/>
      <c r="D109" s="116"/>
      <c r="E109" s="116"/>
      <c r="F109" s="137">
        <f>F65+F75+F83+F88+F94+F98+F103</f>
        <v>4999368766.5799999</v>
      </c>
      <c r="G109" s="116"/>
      <c r="H109" s="134">
        <f>F109/F63*1</f>
        <v>0.21037638319176036</v>
      </c>
      <c r="I109" s="116"/>
      <c r="J109" s="137">
        <f>J65+J75+J83+J88+J94+J98+J103</f>
        <v>4688719015.5600004</v>
      </c>
      <c r="K109" s="116"/>
      <c r="L109" s="134">
        <f>J109/J63*1</f>
        <v>0.29229605080956922</v>
      </c>
      <c r="M109" s="116"/>
      <c r="N109" s="163">
        <f t="shared" ref="N109" si="28">F109-J109</f>
        <v>310649751.0199995</v>
      </c>
      <c r="O109" s="116"/>
      <c r="P109" s="134">
        <f>N109/F109*1</f>
        <v>6.2137794894556411E-2</v>
      </c>
    </row>
    <row r="110" spans="1:16" x14ac:dyDescent="0.3">
      <c r="D110" s="5"/>
      <c r="E110" s="5"/>
      <c r="F110" s="7"/>
      <c r="G110" s="5"/>
      <c r="H110" s="30"/>
      <c r="I110" s="5"/>
      <c r="J110" s="7"/>
      <c r="K110" s="5"/>
      <c r="L110" s="30"/>
      <c r="M110" s="5"/>
      <c r="N110" s="7"/>
      <c r="O110" s="5"/>
    </row>
    <row r="111" spans="1:16" ht="15" thickBot="1" x14ac:dyDescent="0.35">
      <c r="A111" s="185">
        <v>2790</v>
      </c>
      <c r="B111" s="32" t="s">
        <v>92</v>
      </c>
      <c r="C111" s="32"/>
      <c r="D111" s="33"/>
      <c r="E111" s="33"/>
      <c r="F111" s="34">
        <f>SUM(F112:F114)</f>
        <v>18744363763.549999</v>
      </c>
      <c r="G111" s="33"/>
      <c r="H111" s="133">
        <f>F111/F63*1</f>
        <v>0.78877387084688866</v>
      </c>
      <c r="I111" s="33"/>
      <c r="J111" s="34">
        <f>SUM(J112:J114)</f>
        <v>11332641062.809999</v>
      </c>
      <c r="K111" s="33"/>
      <c r="L111" s="133">
        <f>J111/J63*1</f>
        <v>0.70648000379397713</v>
      </c>
      <c r="M111" s="33"/>
      <c r="N111" s="34">
        <f>F111-J111</f>
        <v>7411722700.7399998</v>
      </c>
      <c r="O111" s="33"/>
      <c r="P111" s="132">
        <f>N111/F111*1</f>
        <v>0.39541073755475881</v>
      </c>
    </row>
    <row r="112" spans="1:16" ht="15" thickTop="1" x14ac:dyDescent="0.3">
      <c r="A112" s="183">
        <v>270103</v>
      </c>
      <c r="B112" s="10" t="s">
        <v>84</v>
      </c>
      <c r="C112" s="10"/>
      <c r="D112" s="14"/>
      <c r="E112" s="14"/>
      <c r="F112" s="12">
        <v>20696293</v>
      </c>
      <c r="G112" s="14"/>
      <c r="H112" s="30">
        <f>F112/F111*1</f>
        <v>1.1041341952745119E-3</v>
      </c>
      <c r="I112" s="14"/>
      <c r="J112" s="12">
        <v>20696293</v>
      </c>
      <c r="K112" s="14"/>
      <c r="L112" s="30">
        <f>J112/J111*1</f>
        <v>1.8262550525771461E-3</v>
      </c>
      <c r="M112" s="14"/>
      <c r="N112" s="8">
        <f t="shared" ref="N112:N114" si="29">F112-J112</f>
        <v>0</v>
      </c>
      <c r="O112" s="14"/>
      <c r="P112" s="37">
        <v>0</v>
      </c>
    </row>
    <row r="113" spans="1:16" x14ac:dyDescent="0.3">
      <c r="A113" s="183">
        <v>279016</v>
      </c>
      <c r="B113" s="10" t="s">
        <v>85</v>
      </c>
      <c r="C113" s="10"/>
      <c r="D113" s="14"/>
      <c r="E113" s="14"/>
      <c r="F113" s="12">
        <v>18723667470.549999</v>
      </c>
      <c r="G113" s="14"/>
      <c r="H113" s="30">
        <f>F113/F111*1</f>
        <v>0.99889586580472545</v>
      </c>
      <c r="I113" s="14"/>
      <c r="J113" s="12">
        <v>11278122769.809999</v>
      </c>
      <c r="K113" s="14"/>
      <c r="L113" s="30">
        <f>J113/J111*1</f>
        <v>0.99518926852991829</v>
      </c>
      <c r="M113" s="14"/>
      <c r="N113" s="8">
        <f t="shared" si="29"/>
        <v>7445544700.7399998</v>
      </c>
      <c r="O113" s="14"/>
      <c r="P113" s="37">
        <f t="shared" ref="P113" si="30">N113/F113*1</f>
        <v>0.39765418353273557</v>
      </c>
    </row>
    <row r="114" spans="1:16" x14ac:dyDescent="0.3">
      <c r="A114" s="183">
        <v>290304</v>
      </c>
      <c r="B114" s="10" t="s">
        <v>86</v>
      </c>
      <c r="C114" s="10"/>
      <c r="D114" s="14"/>
      <c r="E114" s="14"/>
      <c r="F114" s="12">
        <v>0</v>
      </c>
      <c r="G114" s="14"/>
      <c r="H114" s="30">
        <f>F114/F111*1</f>
        <v>0</v>
      </c>
      <c r="I114" s="14"/>
      <c r="J114" s="12">
        <v>33822000</v>
      </c>
      <c r="K114" s="14"/>
      <c r="L114" s="30">
        <f>J114/J111*1</f>
        <v>2.9844764175045372E-3</v>
      </c>
      <c r="M114" s="14"/>
      <c r="N114" s="8">
        <f t="shared" si="29"/>
        <v>-33822000</v>
      </c>
      <c r="O114" s="14"/>
      <c r="P114" s="37">
        <v>-1</v>
      </c>
    </row>
    <row r="115" spans="1:16" x14ac:dyDescent="0.3">
      <c r="A115" s="6"/>
      <c r="D115" s="5"/>
      <c r="E115" s="5"/>
      <c r="F115" s="7"/>
      <c r="G115" s="5"/>
      <c r="I115" s="5"/>
      <c r="J115" s="7"/>
      <c r="K115" s="5"/>
      <c r="M115" s="5"/>
      <c r="N115" s="7"/>
      <c r="O115" s="5"/>
    </row>
    <row r="116" spans="1:16" ht="15" thickBot="1" x14ac:dyDescent="0.35">
      <c r="A116" s="185">
        <v>2903</v>
      </c>
      <c r="B116" s="32" t="s">
        <v>145</v>
      </c>
      <c r="C116" s="32"/>
      <c r="D116" s="33"/>
      <c r="E116" s="33"/>
      <c r="F116" s="34">
        <f>SUM(F117:F118)</f>
        <v>20193300</v>
      </c>
      <c r="G116" s="33"/>
      <c r="H116" s="133">
        <f>G116/F63*1</f>
        <v>0</v>
      </c>
      <c r="I116" s="33"/>
      <c r="J116" s="34">
        <f>SUM(J117:J118)</f>
        <v>19633300</v>
      </c>
      <c r="K116" s="33"/>
      <c r="L116" s="133">
        <f>K116/J63*1</f>
        <v>0</v>
      </c>
      <c r="M116" s="33"/>
      <c r="N116" s="34">
        <f>F116-J116</f>
        <v>560000</v>
      </c>
      <c r="O116" s="33"/>
      <c r="P116" s="132">
        <f>N116/F116*1</f>
        <v>2.7731970505068513E-2</v>
      </c>
    </row>
    <row r="117" spans="1:16" ht="15" thickTop="1" x14ac:dyDescent="0.3">
      <c r="A117" s="183">
        <v>290304</v>
      </c>
      <c r="B117" s="15" t="s">
        <v>87</v>
      </c>
      <c r="D117" s="5"/>
      <c r="E117" s="5"/>
      <c r="F117" s="7">
        <v>20193300</v>
      </c>
      <c r="G117" s="5"/>
      <c r="H117" s="30">
        <f>F117/F116*1</f>
        <v>1</v>
      </c>
      <c r="I117" s="5"/>
      <c r="J117" s="7">
        <v>19633300</v>
      </c>
      <c r="K117" s="5"/>
      <c r="L117" s="30">
        <f>J117/J116*1</f>
        <v>1</v>
      </c>
      <c r="M117" s="5"/>
      <c r="N117" s="8">
        <f t="shared" ref="N117" si="31">F117-J117</f>
        <v>560000</v>
      </c>
      <c r="O117" s="5"/>
      <c r="P117" s="37">
        <f>N117/F117*1</f>
        <v>2.7731970505068513E-2</v>
      </c>
    </row>
    <row r="118" spans="1:16" x14ac:dyDescent="0.3">
      <c r="D118" s="5"/>
      <c r="E118" s="5"/>
      <c r="F118" s="7"/>
      <c r="G118" s="5"/>
      <c r="I118" s="5"/>
      <c r="J118" s="7"/>
      <c r="K118" s="5"/>
      <c r="M118" s="5"/>
      <c r="N118" s="7"/>
      <c r="O118" s="5"/>
    </row>
    <row r="119" spans="1:16" x14ac:dyDescent="0.3">
      <c r="A119" s="298" t="s">
        <v>47</v>
      </c>
      <c r="B119" s="298"/>
      <c r="C119" s="117"/>
      <c r="D119" s="116"/>
      <c r="E119" s="116"/>
      <c r="F119" s="137">
        <f>F111+F116</f>
        <v>18764557063.549999</v>
      </c>
      <c r="G119" s="137"/>
      <c r="H119" s="134">
        <f>F119/F63*1</f>
        <v>0.78962361680823978</v>
      </c>
      <c r="I119" s="117"/>
      <c r="J119" s="137">
        <f>J111+J116</f>
        <v>11352274362.809999</v>
      </c>
      <c r="K119" s="137"/>
      <c r="L119" s="134">
        <f>J119/J63*1</f>
        <v>0.70770394919043089</v>
      </c>
      <c r="M119" s="117"/>
      <c r="N119" s="163">
        <f t="shared" ref="N119" si="32">F119-J119</f>
        <v>7412282700.7399998</v>
      </c>
      <c r="O119" s="117"/>
      <c r="P119" s="134">
        <f>N119/F119*1</f>
        <v>0.39501506353903226</v>
      </c>
    </row>
    <row r="120" spans="1:16" x14ac:dyDescent="0.3">
      <c r="A120" s="38"/>
      <c r="B120" s="38"/>
      <c r="D120" s="5"/>
      <c r="E120" s="5"/>
      <c r="F120" s="19"/>
      <c r="G120" s="19"/>
      <c r="J120" s="19"/>
      <c r="K120" s="19"/>
      <c r="N120" s="19"/>
    </row>
    <row r="121" spans="1:16" ht="53.4" customHeight="1" x14ac:dyDescent="0.3">
      <c r="A121" s="296" t="s">
        <v>0</v>
      </c>
      <c r="B121" s="296"/>
      <c r="C121" s="54"/>
      <c r="D121" s="55" t="s">
        <v>7</v>
      </c>
      <c r="E121" s="54"/>
      <c r="F121" s="54" t="s">
        <v>448</v>
      </c>
      <c r="G121" s="54"/>
      <c r="H121" s="55" t="s">
        <v>1</v>
      </c>
      <c r="I121" s="54"/>
      <c r="J121" s="54" t="s">
        <v>8</v>
      </c>
      <c r="K121" s="54"/>
      <c r="L121" s="55" t="s">
        <v>1</v>
      </c>
      <c r="M121" s="54"/>
      <c r="N121" s="55" t="s">
        <v>142</v>
      </c>
      <c r="O121" s="54"/>
      <c r="P121" s="55" t="s">
        <v>141</v>
      </c>
    </row>
    <row r="122" spans="1:16" x14ac:dyDescent="0.3">
      <c r="D122" s="5"/>
      <c r="E122" s="5"/>
      <c r="F122" s="7"/>
      <c r="G122" s="7"/>
      <c r="J122" s="7"/>
      <c r="K122" s="19"/>
      <c r="N122" s="7"/>
    </row>
    <row r="123" spans="1:16" ht="16.2" thickBot="1" x14ac:dyDescent="0.35">
      <c r="A123" s="124">
        <v>3</v>
      </c>
      <c r="B123" s="126" t="s">
        <v>95</v>
      </c>
      <c r="C123" s="126"/>
      <c r="D123" s="126"/>
      <c r="E123" s="186"/>
      <c r="F123" s="127">
        <f>F125+F132</f>
        <v>18706354357.09</v>
      </c>
      <c r="G123" s="186"/>
      <c r="H123" s="58">
        <f>F123/F9*1</f>
        <v>0.44045752169817448</v>
      </c>
      <c r="I123" s="186"/>
      <c r="J123" s="127">
        <f>J125+J132</f>
        <v>17343910777.549999</v>
      </c>
      <c r="K123" s="186"/>
      <c r="L123" s="58">
        <f>J123/J9*1</f>
        <v>0.5195135710603177</v>
      </c>
      <c r="M123" s="186"/>
      <c r="N123" s="119">
        <f>F123-J123</f>
        <v>1362443579.5400009</v>
      </c>
      <c r="O123" s="186"/>
      <c r="P123" s="66">
        <f>N123/F123*1</f>
        <v>7.2833196331684669E-2</v>
      </c>
    </row>
    <row r="124" spans="1:16" ht="15" thickTop="1" x14ac:dyDescent="0.3">
      <c r="D124" s="5"/>
      <c r="E124" s="5"/>
      <c r="F124" s="7"/>
      <c r="G124" s="7"/>
      <c r="J124" s="7"/>
      <c r="K124" s="19"/>
      <c r="N124" s="7"/>
    </row>
    <row r="125" spans="1:16" ht="15" thickBot="1" x14ac:dyDescent="0.35">
      <c r="A125" s="185">
        <v>3208</v>
      </c>
      <c r="B125" s="32" t="s">
        <v>96</v>
      </c>
      <c r="C125" s="32"/>
      <c r="D125" s="33"/>
      <c r="E125" s="32"/>
      <c r="F125" s="34">
        <f>SUM(F126:F130)</f>
        <v>18608412950.34</v>
      </c>
      <c r="G125" s="32"/>
      <c r="H125" s="36">
        <f>G125/F123*1</f>
        <v>0</v>
      </c>
      <c r="I125" s="32"/>
      <c r="J125" s="34">
        <f>SUM(J126:J130)</f>
        <v>17108282131.439999</v>
      </c>
      <c r="K125" s="32"/>
      <c r="L125" s="36">
        <f>K125/J123*1</f>
        <v>0</v>
      </c>
      <c r="M125" s="32"/>
      <c r="N125" s="34">
        <f>SUM(N126:N130)</f>
        <v>1500130818.9000015</v>
      </c>
      <c r="O125" s="32"/>
      <c r="P125" s="36">
        <f>O125/N123*1</f>
        <v>0</v>
      </c>
    </row>
    <row r="126" spans="1:16" ht="15" thickTop="1" x14ac:dyDescent="0.3">
      <c r="A126" s="183">
        <v>320801</v>
      </c>
      <c r="B126" s="10" t="s">
        <v>97</v>
      </c>
      <c r="C126" s="10"/>
      <c r="D126" s="14"/>
      <c r="E126" s="10"/>
      <c r="F126" s="12">
        <v>656726309</v>
      </c>
      <c r="G126" s="10"/>
      <c r="H126" s="30">
        <f>F126/F125*1</f>
        <v>3.529190322423497E-2</v>
      </c>
      <c r="I126" s="10"/>
      <c r="J126" s="12">
        <v>656726309</v>
      </c>
      <c r="K126" s="10"/>
      <c r="L126" s="30">
        <f>J126/J125*1</f>
        <v>3.8386455399465849E-2</v>
      </c>
      <c r="M126" s="10"/>
      <c r="N126" s="8">
        <f t="shared" ref="N126:N133" si="33">F126-J126</f>
        <v>0</v>
      </c>
      <c r="O126" s="10"/>
      <c r="P126" s="37">
        <f>N126/F126*1</f>
        <v>0</v>
      </c>
    </row>
    <row r="127" spans="1:16" x14ac:dyDescent="0.3">
      <c r="A127" s="183">
        <v>321505</v>
      </c>
      <c r="B127" s="10" t="s">
        <v>98</v>
      </c>
      <c r="C127" s="10"/>
      <c r="D127" s="14"/>
      <c r="E127" s="10"/>
      <c r="F127" s="12">
        <v>328363154</v>
      </c>
      <c r="G127" s="10"/>
      <c r="H127" s="30">
        <f>F127/F125*1</f>
        <v>1.7645951585247916E-2</v>
      </c>
      <c r="I127" s="10"/>
      <c r="J127" s="12">
        <v>328363154</v>
      </c>
      <c r="K127" s="10"/>
      <c r="L127" s="30">
        <f>J127/J125*1</f>
        <v>1.9193227670507313E-2</v>
      </c>
      <c r="M127" s="10"/>
      <c r="N127" s="8">
        <f t="shared" si="33"/>
        <v>0</v>
      </c>
      <c r="O127" s="10"/>
      <c r="P127" s="37">
        <f>N127/F127*1</f>
        <v>0</v>
      </c>
    </row>
    <row r="128" spans="1:16" x14ac:dyDescent="0.3">
      <c r="A128" s="183">
        <v>321505</v>
      </c>
      <c r="B128" s="10" t="s">
        <v>99</v>
      </c>
      <c r="C128" s="10"/>
      <c r="D128" s="14"/>
      <c r="E128" s="10"/>
      <c r="F128" s="12">
        <v>1804161939.26</v>
      </c>
      <c r="G128" s="10"/>
      <c r="H128" s="30">
        <f>F128/F125*1</f>
        <v>9.6954100496089629E-2</v>
      </c>
      <c r="I128" s="10"/>
      <c r="J128" s="12">
        <v>380488929.25999999</v>
      </c>
      <c r="K128" s="10"/>
      <c r="L128" s="30">
        <f>J128/J125*1</f>
        <v>2.2240042941586349E-2</v>
      </c>
      <c r="M128" s="10"/>
      <c r="N128" s="8">
        <f t="shared" si="33"/>
        <v>1423673010</v>
      </c>
      <c r="O128" s="10"/>
      <c r="P128" s="37">
        <f>N128/F128*1</f>
        <v>0.78910489076381785</v>
      </c>
    </row>
    <row r="129" spans="1:16" x14ac:dyDescent="0.3">
      <c r="A129" s="183">
        <v>322501</v>
      </c>
      <c r="B129" s="10" t="s">
        <v>100</v>
      </c>
      <c r="C129" s="10"/>
      <c r="D129" s="14"/>
      <c r="E129" s="10"/>
      <c r="F129" s="12">
        <v>20482254965.950001</v>
      </c>
      <c r="G129" s="10"/>
      <c r="H129" s="30">
        <f>F129/F125*1</f>
        <v>1.1006986474671803</v>
      </c>
      <c r="I129" s="10"/>
      <c r="J129" s="12">
        <v>20405797157.049999</v>
      </c>
      <c r="K129" s="10"/>
      <c r="L129" s="30">
        <f>J129/J125*1</f>
        <v>1.19274378340711</v>
      </c>
      <c r="M129" s="10"/>
      <c r="N129" s="8">
        <f t="shared" si="33"/>
        <v>76457808.900001526</v>
      </c>
      <c r="O129" s="10"/>
      <c r="P129" s="37">
        <f>N129/F129*1</f>
        <v>3.7328804385604077E-3</v>
      </c>
    </row>
    <row r="130" spans="1:16" x14ac:dyDescent="0.3">
      <c r="A130" s="183">
        <v>322502</v>
      </c>
      <c r="B130" s="10" t="s">
        <v>101</v>
      </c>
      <c r="C130" s="10"/>
      <c r="D130" s="14"/>
      <c r="E130" s="10"/>
      <c r="F130" s="12">
        <v>-4663093417.8699999</v>
      </c>
      <c r="G130" s="10"/>
      <c r="H130" s="30">
        <f>F130/F125*1</f>
        <v>-0.2505906027727528</v>
      </c>
      <c r="I130" s="10"/>
      <c r="J130" s="12">
        <v>-4663093417.8699999</v>
      </c>
      <c r="K130" s="10"/>
      <c r="L130" s="30">
        <f>J130/J125*1</f>
        <v>-0.27256350941866941</v>
      </c>
      <c r="M130" s="10"/>
      <c r="N130" s="8">
        <f t="shared" si="33"/>
        <v>0</v>
      </c>
      <c r="O130" s="10"/>
      <c r="P130" s="37">
        <f>N130/F130*1</f>
        <v>0</v>
      </c>
    </row>
    <row r="131" spans="1:16" x14ac:dyDescent="0.3">
      <c r="A131" s="6"/>
      <c r="B131" s="10"/>
      <c r="C131" s="10"/>
      <c r="D131" s="14"/>
      <c r="E131" s="10"/>
      <c r="F131" s="12"/>
      <c r="G131" s="10"/>
      <c r="H131" s="30"/>
      <c r="I131" s="10"/>
      <c r="J131" s="12"/>
      <c r="K131" s="10"/>
      <c r="L131" s="30"/>
      <c r="M131" s="10"/>
      <c r="N131" s="8"/>
      <c r="O131" s="10"/>
      <c r="P131" s="37"/>
    </row>
    <row r="132" spans="1:16" x14ac:dyDescent="0.3">
      <c r="A132" s="185">
        <v>3230</v>
      </c>
      <c r="B132" s="46" t="s">
        <v>102</v>
      </c>
      <c r="C132" s="46"/>
      <c r="D132" s="39"/>
      <c r="E132" s="46"/>
      <c r="F132" s="51">
        <f>F133</f>
        <v>97941406.750000015</v>
      </c>
      <c r="G132" s="46"/>
      <c r="H132" s="36">
        <f>F132/F125*1</f>
        <v>5.2632863969310452E-3</v>
      </c>
      <c r="I132" s="46"/>
      <c r="J132" s="51">
        <f>J133</f>
        <v>235628646.11000019</v>
      </c>
      <c r="K132" s="46"/>
      <c r="L132" s="36">
        <f>J132/J125*1</f>
        <v>1.3772782345983408E-2</v>
      </c>
      <c r="M132" s="46"/>
      <c r="N132" s="40">
        <f>F132-J132</f>
        <v>-137687239.36000019</v>
      </c>
      <c r="O132" s="46"/>
      <c r="P132" s="36">
        <f>N132/F132*1</f>
        <v>-1.4058123517814407</v>
      </c>
    </row>
    <row r="133" spans="1:16" x14ac:dyDescent="0.3">
      <c r="A133" s="183">
        <v>323001</v>
      </c>
      <c r="B133" s="6" t="s">
        <v>102</v>
      </c>
      <c r="C133" s="6"/>
      <c r="D133" s="14"/>
      <c r="E133" s="6"/>
      <c r="F133" s="48">
        <f>'ERI Comparativo Enero 2024'!F86</f>
        <v>97941406.750000015</v>
      </c>
      <c r="G133" s="6"/>
      <c r="H133" s="49">
        <f>F133/F125*1</f>
        <v>5.2632863969310452E-3</v>
      </c>
      <c r="I133" s="6"/>
      <c r="J133" s="48">
        <f>'ERI Comparativo Enero 2024'!J86</f>
        <v>235628646.11000019</v>
      </c>
      <c r="K133" s="6"/>
      <c r="L133" s="49">
        <f>J133/J125*1</f>
        <v>1.3772782345983408E-2</v>
      </c>
      <c r="M133" s="6"/>
      <c r="N133" s="48">
        <f t="shared" si="33"/>
        <v>-137687239.36000019</v>
      </c>
      <c r="O133" s="6"/>
      <c r="P133" s="50">
        <f>N133/F133*1</f>
        <v>-1.4058123517814407</v>
      </c>
    </row>
    <row r="134" spans="1:16" x14ac:dyDescent="0.3">
      <c r="A134" s="6"/>
      <c r="D134" s="5"/>
      <c r="F134" s="7"/>
      <c r="J134" s="7"/>
      <c r="N134" s="7"/>
    </row>
    <row r="135" spans="1:16" ht="15" thickBot="1" x14ac:dyDescent="0.35">
      <c r="A135" s="185">
        <v>8</v>
      </c>
      <c r="B135" s="32" t="s">
        <v>146</v>
      </c>
      <c r="C135" s="32"/>
      <c r="D135" s="39"/>
      <c r="E135" s="39"/>
      <c r="F135" s="34">
        <f>F136+F140</f>
        <v>3697978444.21</v>
      </c>
      <c r="G135" s="40"/>
      <c r="H135" s="47">
        <v>1</v>
      </c>
      <c r="I135" s="32"/>
      <c r="J135" s="34">
        <f>J136+J140</f>
        <v>3697978444.21</v>
      </c>
      <c r="K135" s="40"/>
      <c r="L135" s="47">
        <v>1</v>
      </c>
      <c r="M135" s="32"/>
      <c r="N135" s="45">
        <f t="shared" ref="N135:N148" si="34">F135-J135</f>
        <v>0</v>
      </c>
      <c r="O135" s="165"/>
      <c r="P135" s="42">
        <f t="shared" ref="P135:P148" si="35">N135/F135*1</f>
        <v>0</v>
      </c>
    </row>
    <row r="136" spans="1:16" ht="15" thickTop="1" x14ac:dyDescent="0.3">
      <c r="A136" s="183">
        <v>81</v>
      </c>
      <c r="B136" s="1" t="s">
        <v>147</v>
      </c>
      <c r="D136" s="5"/>
      <c r="E136" s="5"/>
      <c r="F136" s="7">
        <f>F137</f>
        <v>593627289.21000004</v>
      </c>
      <c r="G136" s="19"/>
      <c r="H136" s="30">
        <f>H137</f>
        <v>0.16052751473969631</v>
      </c>
      <c r="J136" s="7">
        <f>J137</f>
        <v>593627289.21000004</v>
      </c>
      <c r="K136" s="19"/>
      <c r="L136" s="30">
        <f>L137</f>
        <v>0.16052751473969631</v>
      </c>
      <c r="N136" s="8">
        <f t="shared" si="34"/>
        <v>0</v>
      </c>
      <c r="O136" s="10"/>
      <c r="P136" s="37">
        <f t="shared" si="35"/>
        <v>0</v>
      </c>
    </row>
    <row r="137" spans="1:16" x14ac:dyDescent="0.3">
      <c r="A137" s="183">
        <v>8120</v>
      </c>
      <c r="B137" s="1" t="s">
        <v>153</v>
      </c>
      <c r="D137" s="5"/>
      <c r="E137" s="5"/>
      <c r="F137" s="13">
        <f>F138</f>
        <v>593627289.21000004</v>
      </c>
      <c r="G137" s="19"/>
      <c r="H137" s="30">
        <f>H138</f>
        <v>0.16052751473969631</v>
      </c>
      <c r="J137" s="13">
        <f>J138</f>
        <v>593627289.21000004</v>
      </c>
      <c r="K137" s="19"/>
      <c r="L137" s="30">
        <f>L138</f>
        <v>0.16052751473969631</v>
      </c>
      <c r="N137" s="8">
        <f t="shared" si="34"/>
        <v>0</v>
      </c>
      <c r="O137" s="10"/>
      <c r="P137" s="37">
        <f t="shared" si="35"/>
        <v>0</v>
      </c>
    </row>
    <row r="138" spans="1:16" x14ac:dyDescent="0.3">
      <c r="A138" s="183">
        <v>812004</v>
      </c>
      <c r="B138" s="1" t="s">
        <v>148</v>
      </c>
      <c r="D138" s="5"/>
      <c r="E138" s="5"/>
      <c r="F138" s="7">
        <v>593627289.21000004</v>
      </c>
      <c r="G138" s="19"/>
      <c r="H138" s="30">
        <f>F138/F135*1</f>
        <v>0.16052751473969631</v>
      </c>
      <c r="J138" s="7">
        <v>593627289.21000004</v>
      </c>
      <c r="K138" s="19"/>
      <c r="L138" s="30">
        <f>J138/J135*1</f>
        <v>0.16052751473969631</v>
      </c>
      <c r="N138" s="8">
        <f t="shared" si="34"/>
        <v>0</v>
      </c>
      <c r="O138" s="10"/>
      <c r="P138" s="37">
        <f t="shared" si="35"/>
        <v>0</v>
      </c>
    </row>
    <row r="139" spans="1:16" x14ac:dyDescent="0.3">
      <c r="A139" s="185">
        <v>82</v>
      </c>
      <c r="B139" s="32" t="s">
        <v>149</v>
      </c>
      <c r="C139" s="31"/>
      <c r="D139" s="33"/>
      <c r="E139" s="33"/>
      <c r="F139" s="43">
        <f>F140</f>
        <v>3104351155</v>
      </c>
      <c r="G139" s="43"/>
      <c r="H139" s="47">
        <f>H140</f>
        <v>1</v>
      </c>
      <c r="I139" s="31"/>
      <c r="J139" s="43">
        <f>J140</f>
        <v>3104351155</v>
      </c>
      <c r="K139" s="43"/>
      <c r="L139" s="47">
        <f>L140</f>
        <v>1</v>
      </c>
      <c r="M139" s="31"/>
      <c r="N139" s="44">
        <f t="shared" si="34"/>
        <v>0</v>
      </c>
      <c r="O139" s="164"/>
      <c r="P139" s="42">
        <f t="shared" si="35"/>
        <v>0</v>
      </c>
    </row>
    <row r="140" spans="1:16" x14ac:dyDescent="0.3">
      <c r="A140" s="183">
        <v>8201</v>
      </c>
      <c r="B140" s="1" t="s">
        <v>150</v>
      </c>
      <c r="D140" s="5"/>
      <c r="E140" s="5"/>
      <c r="F140" s="13">
        <f>SUM(F141:F143)</f>
        <v>3104351155</v>
      </c>
      <c r="G140" s="19"/>
      <c r="H140" s="30">
        <f>F140/F139*1</f>
        <v>1</v>
      </c>
      <c r="J140" s="13">
        <f>SUM(J141:J143)</f>
        <v>3104351155</v>
      </c>
      <c r="K140" s="19"/>
      <c r="L140" s="30">
        <f>J140/J139*1</f>
        <v>1</v>
      </c>
      <c r="N140" s="8">
        <f t="shared" si="34"/>
        <v>0</v>
      </c>
      <c r="O140" s="10"/>
      <c r="P140" s="37">
        <f t="shared" si="35"/>
        <v>0</v>
      </c>
    </row>
    <row r="141" spans="1:16" x14ac:dyDescent="0.3">
      <c r="A141" s="183">
        <v>820101</v>
      </c>
      <c r="B141" s="1" t="s">
        <v>151</v>
      </c>
      <c r="D141" s="5"/>
      <c r="E141" s="5"/>
      <c r="F141" s="7">
        <v>973633251</v>
      </c>
      <c r="G141" s="19"/>
      <c r="H141" s="30">
        <f>F141/F140*1</f>
        <v>0.31363502464333809</v>
      </c>
      <c r="J141" s="7">
        <v>973633251</v>
      </c>
      <c r="K141" s="19"/>
      <c r="L141" s="30">
        <f>J141/J140*1</f>
        <v>0.31363502464333809</v>
      </c>
      <c r="N141" s="8">
        <f t="shared" si="34"/>
        <v>0</v>
      </c>
      <c r="O141" s="10"/>
      <c r="P141" s="37">
        <f t="shared" si="35"/>
        <v>0</v>
      </c>
    </row>
    <row r="142" spans="1:16" x14ac:dyDescent="0.3">
      <c r="A142" s="183">
        <v>820102</v>
      </c>
      <c r="B142" s="1" t="s">
        <v>37</v>
      </c>
      <c r="D142" s="5"/>
      <c r="E142" s="5"/>
      <c r="F142" s="7">
        <v>1379181901</v>
      </c>
      <c r="G142" s="19"/>
      <c r="H142" s="30">
        <f>F142/F140*1</f>
        <v>0.44427380542263428</v>
      </c>
      <c r="J142" s="7">
        <v>1379181901</v>
      </c>
      <c r="K142" s="19"/>
      <c r="L142" s="30">
        <f>J142/J140*1</f>
        <v>0.44427380542263428</v>
      </c>
      <c r="N142" s="8">
        <f t="shared" si="34"/>
        <v>0</v>
      </c>
      <c r="O142" s="10"/>
      <c r="P142" s="37">
        <f t="shared" si="35"/>
        <v>0</v>
      </c>
    </row>
    <row r="143" spans="1:16" x14ac:dyDescent="0.3">
      <c r="A143" s="183">
        <v>820104</v>
      </c>
      <c r="B143" s="1" t="s">
        <v>152</v>
      </c>
      <c r="D143" s="5"/>
      <c r="E143" s="5"/>
      <c r="F143" s="7">
        <v>751536003</v>
      </c>
      <c r="G143" s="19"/>
      <c r="H143" s="30">
        <f>F143/F140*1</f>
        <v>0.24209116993402766</v>
      </c>
      <c r="J143" s="7">
        <v>751536003</v>
      </c>
      <c r="K143" s="19"/>
      <c r="L143" s="30">
        <f>J143/J140*1</f>
        <v>0.24209116993402766</v>
      </c>
      <c r="N143" s="8">
        <f t="shared" si="34"/>
        <v>0</v>
      </c>
      <c r="O143" s="10"/>
      <c r="P143" s="37">
        <f t="shared" si="35"/>
        <v>0</v>
      </c>
    </row>
    <row r="144" spans="1:16" x14ac:dyDescent="0.3">
      <c r="A144" s="185">
        <v>89</v>
      </c>
      <c r="B144" s="32" t="s">
        <v>154</v>
      </c>
      <c r="C144" s="32"/>
      <c r="D144" s="39"/>
      <c r="E144" s="39"/>
      <c r="F144" s="40">
        <f>F145+F147</f>
        <v>-3697978444.21</v>
      </c>
      <c r="G144" s="40"/>
      <c r="H144" s="47">
        <v>1</v>
      </c>
      <c r="I144" s="32"/>
      <c r="J144" s="40">
        <f>J145+J147</f>
        <v>-3697978444.21</v>
      </c>
      <c r="K144" s="40"/>
      <c r="L144" s="47">
        <v>1</v>
      </c>
      <c r="M144" s="32"/>
      <c r="N144" s="41">
        <f t="shared" si="34"/>
        <v>0</v>
      </c>
      <c r="O144" s="165"/>
      <c r="P144" s="42">
        <f t="shared" si="35"/>
        <v>0</v>
      </c>
    </row>
    <row r="145" spans="1:16" x14ac:dyDescent="0.3">
      <c r="A145" s="185">
        <v>8905</v>
      </c>
      <c r="B145" s="32" t="s">
        <v>153</v>
      </c>
      <c r="C145" s="32"/>
      <c r="D145" s="39"/>
      <c r="E145" s="39"/>
      <c r="F145" s="40">
        <f>F146</f>
        <v>-593627289.21000004</v>
      </c>
      <c r="G145" s="40"/>
      <c r="H145" s="42">
        <f>H146</f>
        <v>0.16052751473969631</v>
      </c>
      <c r="I145" s="32"/>
      <c r="J145" s="40">
        <f>J146</f>
        <v>-593627289.21000004</v>
      </c>
      <c r="K145" s="40"/>
      <c r="L145" s="42">
        <f>L146</f>
        <v>0.16052751473969631</v>
      </c>
      <c r="M145" s="32"/>
      <c r="N145" s="41">
        <f t="shared" si="34"/>
        <v>0</v>
      </c>
      <c r="O145" s="165"/>
      <c r="P145" s="42">
        <f t="shared" si="35"/>
        <v>0</v>
      </c>
    </row>
    <row r="146" spans="1:16" x14ac:dyDescent="0.3">
      <c r="A146" s="183">
        <v>890506</v>
      </c>
      <c r="B146" s="1" t="s">
        <v>153</v>
      </c>
      <c r="D146" s="5"/>
      <c r="E146" s="5"/>
      <c r="F146" s="7">
        <v>-593627289.21000004</v>
      </c>
      <c r="G146" s="19"/>
      <c r="H146" s="37">
        <f>F146/F144*1</f>
        <v>0.16052751473969631</v>
      </c>
      <c r="J146" s="7">
        <v>-593627289.21000004</v>
      </c>
      <c r="K146" s="19"/>
      <c r="L146" s="37">
        <f>J146/J144*1</f>
        <v>0.16052751473969631</v>
      </c>
      <c r="N146" s="8">
        <f t="shared" si="34"/>
        <v>0</v>
      </c>
      <c r="O146" s="10"/>
      <c r="P146" s="37">
        <f t="shared" si="35"/>
        <v>0</v>
      </c>
    </row>
    <row r="147" spans="1:16" x14ac:dyDescent="0.3">
      <c r="A147" s="185">
        <v>8910</v>
      </c>
      <c r="B147" s="32" t="s">
        <v>155</v>
      </c>
      <c r="C147" s="32"/>
      <c r="D147" s="39"/>
      <c r="E147" s="39"/>
      <c r="F147" s="40">
        <f>F148</f>
        <v>-3104351155</v>
      </c>
      <c r="G147" s="40"/>
      <c r="H147" s="42">
        <f>H148</f>
        <v>0.83947248526030371</v>
      </c>
      <c r="I147" s="32"/>
      <c r="J147" s="40">
        <f>J148</f>
        <v>-3104351155</v>
      </c>
      <c r="K147" s="40"/>
      <c r="L147" s="42">
        <f>L148</f>
        <v>0.83947248526030371</v>
      </c>
      <c r="M147" s="32"/>
      <c r="N147" s="41">
        <f t="shared" si="34"/>
        <v>0</v>
      </c>
      <c r="O147" s="165"/>
      <c r="P147" s="42"/>
    </row>
    <row r="148" spans="1:16" x14ac:dyDescent="0.3">
      <c r="A148" s="183">
        <v>891001</v>
      </c>
      <c r="B148" s="1" t="s">
        <v>155</v>
      </c>
      <c r="D148" s="5"/>
      <c r="E148" s="5"/>
      <c r="F148" s="7">
        <v>-3104351155</v>
      </c>
      <c r="G148" s="19"/>
      <c r="H148" s="30">
        <f>F148/F144*1</f>
        <v>0.83947248526030371</v>
      </c>
      <c r="J148" s="7">
        <v>-3104351155</v>
      </c>
      <c r="K148" s="19"/>
      <c r="L148" s="30">
        <f>J148/J144*1</f>
        <v>0.83947248526030371</v>
      </c>
      <c r="N148" s="8">
        <f t="shared" si="34"/>
        <v>0</v>
      </c>
      <c r="O148" s="10"/>
      <c r="P148" s="37">
        <f t="shared" si="35"/>
        <v>0</v>
      </c>
    </row>
    <row r="149" spans="1:16" x14ac:dyDescent="0.3">
      <c r="D149" s="5"/>
      <c r="E149" s="5"/>
      <c r="F149" s="7"/>
      <c r="G149" s="19"/>
      <c r="J149" s="7"/>
      <c r="K149" s="19"/>
    </row>
    <row r="150" spans="1:16" ht="16.2" thickBot="1" x14ac:dyDescent="0.35">
      <c r="A150" s="297" t="s">
        <v>143</v>
      </c>
      <c r="B150" s="297"/>
      <c r="C150" s="62"/>
      <c r="D150" s="63"/>
      <c r="E150" s="62"/>
      <c r="F150" s="64">
        <f>F63+F123</f>
        <v>42470280187.220001</v>
      </c>
      <c r="G150" s="62"/>
      <c r="H150" s="63"/>
      <c r="I150" s="62"/>
      <c r="J150" s="64">
        <f>J63+J123</f>
        <v>33384904155.919998</v>
      </c>
      <c r="K150" s="62"/>
      <c r="L150" s="63"/>
      <c r="M150" s="62"/>
      <c r="N150" s="64">
        <f>N63+N123</f>
        <v>9085376031.2999992</v>
      </c>
      <c r="O150" s="62"/>
      <c r="P150" s="65">
        <f>N150/F150*1</f>
        <v>0.21392314793425679</v>
      </c>
    </row>
    <row r="151" spans="1:16" ht="15" thickTop="1" x14ac:dyDescent="0.3">
      <c r="D151" s="5"/>
      <c r="E151" s="5"/>
      <c r="F151" s="7"/>
      <c r="G151" s="7"/>
      <c r="J151" s="7"/>
      <c r="K151" s="19"/>
    </row>
    <row r="152" spans="1:16" x14ac:dyDescent="0.3">
      <c r="D152" s="5"/>
      <c r="E152" s="5"/>
      <c r="F152" s="74"/>
      <c r="G152" s="7"/>
      <c r="J152" s="74"/>
      <c r="K152" s="19"/>
    </row>
    <row r="153" spans="1:16" x14ac:dyDescent="0.3">
      <c r="D153" s="5"/>
      <c r="E153" s="5"/>
      <c r="F153" s="7"/>
      <c r="G153" s="7"/>
      <c r="J153" s="7"/>
      <c r="K153" s="19"/>
    </row>
    <row r="154" spans="1:16" x14ac:dyDescent="0.3">
      <c r="D154" s="5"/>
      <c r="E154" s="5"/>
      <c r="F154" s="7"/>
      <c r="G154" s="7"/>
      <c r="J154" s="7"/>
      <c r="K154" s="19"/>
    </row>
    <row r="155" spans="1:16" x14ac:dyDescent="0.3">
      <c r="D155" s="5"/>
      <c r="E155" s="5"/>
      <c r="F155" s="7"/>
      <c r="G155" s="7"/>
      <c r="J155" s="7"/>
      <c r="K155" s="19"/>
    </row>
    <row r="156" spans="1:16" x14ac:dyDescent="0.3">
      <c r="D156" s="5"/>
      <c r="E156" s="5"/>
      <c r="F156" s="7"/>
      <c r="G156" s="7"/>
      <c r="J156" s="7"/>
      <c r="K156" s="19"/>
    </row>
    <row r="157" spans="1:16" x14ac:dyDescent="0.3">
      <c r="D157" s="5"/>
      <c r="E157" s="5"/>
      <c r="F157" s="7"/>
      <c r="G157" s="7"/>
      <c r="J157" s="7"/>
      <c r="K157" s="19"/>
    </row>
    <row r="158" spans="1:16" x14ac:dyDescent="0.3">
      <c r="D158" s="5"/>
      <c r="E158" s="5"/>
      <c r="F158" s="7"/>
      <c r="G158" s="7"/>
      <c r="J158" s="7"/>
      <c r="K158" s="19"/>
    </row>
    <row r="159" spans="1:16" x14ac:dyDescent="0.3">
      <c r="A159" s="6"/>
      <c r="B159" s="173"/>
      <c r="C159" s="6"/>
      <c r="D159" s="14"/>
      <c r="E159" s="14"/>
      <c r="F159" s="8"/>
      <c r="G159" s="8"/>
      <c r="H159" s="6"/>
      <c r="I159" s="6"/>
      <c r="J159" s="8"/>
      <c r="K159" s="21"/>
      <c r="L159" s="6"/>
      <c r="M159" s="6"/>
      <c r="N159" s="6"/>
      <c r="O159" s="6"/>
      <c r="P159" s="6"/>
    </row>
    <row r="160" spans="1:16" x14ac:dyDescent="0.3">
      <c r="A160" s="6"/>
      <c r="B160" s="105" t="s">
        <v>450</v>
      </c>
      <c r="C160" s="6"/>
      <c r="D160" s="14"/>
      <c r="E160" s="14"/>
      <c r="F160" s="8"/>
      <c r="G160" s="8"/>
      <c r="H160" s="6"/>
      <c r="I160" s="6"/>
      <c r="J160" s="8"/>
      <c r="K160" s="21"/>
      <c r="L160" s="286" t="s">
        <v>465</v>
      </c>
      <c r="M160" s="286"/>
      <c r="N160" s="286"/>
      <c r="O160" s="286"/>
      <c r="P160" s="286"/>
    </row>
    <row r="161" spans="1:16" x14ac:dyDescent="0.3">
      <c r="A161" s="6"/>
      <c r="B161" s="105" t="s">
        <v>156</v>
      </c>
      <c r="C161" s="6"/>
      <c r="D161" s="14"/>
      <c r="E161" s="14"/>
      <c r="F161" s="174"/>
      <c r="G161" s="174"/>
      <c r="H161" s="139"/>
      <c r="I161" s="139"/>
      <c r="J161" s="174"/>
      <c r="K161" s="21"/>
      <c r="L161" s="294" t="s">
        <v>460</v>
      </c>
      <c r="M161" s="294"/>
      <c r="N161" s="294"/>
      <c r="O161" s="294"/>
      <c r="P161" s="294"/>
    </row>
    <row r="162" spans="1:16" x14ac:dyDescent="0.3">
      <c r="A162" s="6"/>
      <c r="B162" s="105"/>
      <c r="C162" s="6"/>
      <c r="D162" s="14"/>
      <c r="E162" s="14"/>
      <c r="F162" s="174"/>
      <c r="G162" s="174"/>
      <c r="H162" s="139"/>
      <c r="I162" s="139"/>
      <c r="J162" s="174"/>
      <c r="K162" s="21"/>
      <c r="L162" s="175"/>
      <c r="M162" s="175"/>
      <c r="N162" s="175"/>
      <c r="O162" s="175"/>
      <c r="P162" s="175"/>
    </row>
    <row r="163" spans="1:16" x14ac:dyDescent="0.3">
      <c r="A163" s="6"/>
      <c r="B163" s="105"/>
      <c r="C163" s="6"/>
      <c r="D163" s="14"/>
      <c r="E163" s="14"/>
      <c r="F163" s="174"/>
      <c r="G163" s="174"/>
      <c r="H163" s="139"/>
      <c r="I163" s="139"/>
      <c r="J163" s="174"/>
      <c r="K163" s="21"/>
      <c r="L163" s="175"/>
      <c r="M163" s="175"/>
      <c r="N163" s="175"/>
      <c r="O163" s="175"/>
      <c r="P163" s="175"/>
    </row>
    <row r="164" spans="1:16" x14ac:dyDescent="0.3">
      <c r="A164" s="6"/>
      <c r="B164" s="105"/>
      <c r="C164" s="6"/>
      <c r="D164" s="14"/>
      <c r="E164" s="14"/>
      <c r="F164" s="174"/>
      <c r="G164" s="174"/>
      <c r="H164" s="139"/>
      <c r="I164" s="139"/>
      <c r="J164" s="174"/>
      <c r="K164" s="21"/>
      <c r="L164" s="175"/>
      <c r="M164" s="175"/>
      <c r="N164" s="175"/>
      <c r="O164" s="175"/>
      <c r="P164" s="175"/>
    </row>
    <row r="165" spans="1:16" x14ac:dyDescent="0.3">
      <c r="A165" s="6"/>
      <c r="B165" s="105"/>
      <c r="C165" s="6"/>
      <c r="D165" s="14"/>
      <c r="E165" s="14"/>
      <c r="F165" s="174"/>
      <c r="G165" s="174"/>
      <c r="H165" s="139"/>
      <c r="I165" s="139"/>
      <c r="J165" s="174"/>
      <c r="K165" s="21"/>
      <c r="L165" s="175"/>
      <c r="M165" s="175"/>
      <c r="N165" s="175"/>
      <c r="O165" s="175"/>
      <c r="P165" s="175"/>
    </row>
    <row r="166" spans="1:16" x14ac:dyDescent="0.3">
      <c r="A166" s="6"/>
      <c r="B166" s="6"/>
      <c r="C166" s="61"/>
      <c r="D166" s="61"/>
      <c r="E166" s="61"/>
      <c r="F166" s="295"/>
      <c r="G166" s="295"/>
      <c r="H166" s="295"/>
      <c r="I166" s="295"/>
      <c r="J166" s="295"/>
      <c r="K166" s="176"/>
      <c r="L166" s="6"/>
      <c r="M166" s="6"/>
      <c r="N166" s="6"/>
      <c r="O166" s="6"/>
      <c r="P166" s="6"/>
    </row>
    <row r="167" spans="1:16" x14ac:dyDescent="0.3">
      <c r="A167" s="6"/>
      <c r="B167" s="6"/>
      <c r="C167" s="71"/>
      <c r="D167" s="71"/>
      <c r="E167" s="71"/>
      <c r="F167" s="294" t="s">
        <v>157</v>
      </c>
      <c r="G167" s="294"/>
      <c r="H167" s="294"/>
      <c r="I167" s="294"/>
      <c r="J167" s="294"/>
      <c r="K167" s="177"/>
      <c r="L167" s="6"/>
      <c r="M167" s="6"/>
      <c r="N167" s="6"/>
      <c r="O167" s="6"/>
      <c r="P167" s="6"/>
    </row>
    <row r="168" spans="1:16" x14ac:dyDescent="0.3">
      <c r="A168" s="6"/>
      <c r="B168" s="6"/>
      <c r="C168" s="71"/>
      <c r="D168" s="71"/>
      <c r="E168" s="71"/>
      <c r="F168" s="293" t="s">
        <v>247</v>
      </c>
      <c r="G168" s="293"/>
      <c r="H168" s="293"/>
      <c r="I168" s="293"/>
      <c r="J168" s="293"/>
      <c r="K168" s="178"/>
      <c r="L168" s="178"/>
      <c r="M168" s="178"/>
      <c r="N168" s="178"/>
      <c r="O168" s="178"/>
      <c r="P168" s="178"/>
    </row>
    <row r="169" spans="1:16" x14ac:dyDescent="0.3">
      <c r="A169" s="6"/>
      <c r="B169" s="6"/>
      <c r="C169" s="6"/>
      <c r="D169" s="14"/>
      <c r="E169" s="14"/>
      <c r="F169" s="294" t="s">
        <v>461</v>
      </c>
      <c r="G169" s="294"/>
      <c r="H169" s="294"/>
      <c r="I169" s="294"/>
      <c r="J169" s="294"/>
      <c r="K169" s="21"/>
      <c r="L169" s="6"/>
      <c r="M169" s="6"/>
      <c r="N169" s="6"/>
      <c r="O169" s="6"/>
      <c r="P169" s="6"/>
    </row>
  </sheetData>
  <mergeCells count="19">
    <mergeCell ref="A7:B7"/>
    <mergeCell ref="L160:P160"/>
    <mergeCell ref="A150:B150"/>
    <mergeCell ref="A61:B61"/>
    <mergeCell ref="A1:P1"/>
    <mergeCell ref="A2:P2"/>
    <mergeCell ref="A3:P3"/>
    <mergeCell ref="A4:P4"/>
    <mergeCell ref="A5:P5"/>
    <mergeCell ref="A121:B121"/>
    <mergeCell ref="A33:B33"/>
    <mergeCell ref="A59:B59"/>
    <mergeCell ref="A109:B109"/>
    <mergeCell ref="A119:B119"/>
    <mergeCell ref="F168:J168"/>
    <mergeCell ref="F169:J169"/>
    <mergeCell ref="F166:J166"/>
    <mergeCell ref="F167:J167"/>
    <mergeCell ref="L161:P161"/>
  </mergeCells>
  <printOptions horizontalCentered="1"/>
  <pageMargins left="0.11811023622047245" right="0.11811023622047245" top="0.35433070866141736" bottom="0.15748031496062992" header="0.31496062992125984" footer="0.31496062992125984"/>
  <pageSetup scale="60" orientation="landscape" r:id="rId1"/>
  <ignoredErrors>
    <ignoredError sqref="J98" formulaRange="1"/>
    <ignoredError sqref="H66 H146 L146 L66 H12:L12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</sheetPr>
  <dimension ref="A1:P106"/>
  <sheetViews>
    <sheetView zoomScale="94" zoomScaleNormal="94" workbookViewId="0">
      <selection sqref="A1:P1"/>
    </sheetView>
  </sheetViews>
  <sheetFormatPr baseColWidth="10" defaultColWidth="11.44140625" defaultRowHeight="14.4" x14ac:dyDescent="0.3"/>
  <cols>
    <col min="1" max="1" width="11.33203125" style="1" customWidth="1"/>
    <col min="2" max="2" width="40.33203125" style="1" customWidth="1"/>
    <col min="3" max="3" width="0.88671875" style="1" customWidth="1"/>
    <col min="4" max="4" width="8.5546875" style="1" customWidth="1"/>
    <col min="5" max="5" width="0.88671875" style="1" customWidth="1"/>
    <col min="6" max="6" width="22.6640625" style="1" customWidth="1"/>
    <col min="7" max="7" width="0.77734375" style="1" customWidth="1"/>
    <col min="8" max="8" width="11.33203125" style="1" customWidth="1"/>
    <col min="9" max="9" width="0.6640625" style="1" customWidth="1"/>
    <col min="10" max="10" width="22.109375" style="1" customWidth="1"/>
    <col min="11" max="11" width="0.77734375" style="1" customWidth="1"/>
    <col min="12" max="12" width="10.21875" style="1" customWidth="1"/>
    <col min="13" max="13" width="1" style="1" customWidth="1"/>
    <col min="14" max="14" width="22.88671875" style="1" customWidth="1"/>
    <col min="15" max="15" width="1.109375" style="1" customWidth="1"/>
    <col min="16" max="16" width="12.6640625" style="1" customWidth="1"/>
    <col min="17" max="17" width="9.5546875" style="1" customWidth="1"/>
    <col min="18" max="16384" width="11.44140625" style="1"/>
  </cols>
  <sheetData>
    <row r="1" spans="1:16" ht="17.399999999999999" x14ac:dyDescent="0.3">
      <c r="A1" s="289" t="s">
        <v>3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</row>
    <row r="2" spans="1:16" ht="17.399999999999999" x14ac:dyDescent="0.3">
      <c r="A2" s="289" t="s">
        <v>4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</row>
    <row r="3" spans="1:16" ht="17.399999999999999" x14ac:dyDescent="0.3">
      <c r="A3" s="289" t="s">
        <v>103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</row>
    <row r="4" spans="1:16" ht="17.399999999999999" x14ac:dyDescent="0.3">
      <c r="A4" s="289" t="s">
        <v>447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</row>
    <row r="5" spans="1:16" ht="17.399999999999999" x14ac:dyDescent="0.3">
      <c r="A5" s="289" t="s">
        <v>6</v>
      </c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  <c r="N5" s="289"/>
      <c r="O5" s="289"/>
      <c r="P5" s="289"/>
    </row>
    <row r="6" spans="1:16" ht="17.399999999999999" x14ac:dyDescent="0.3">
      <c r="A6" s="4"/>
      <c r="B6" s="2"/>
    </row>
    <row r="7" spans="1:16" ht="49.5" customHeight="1" x14ac:dyDescent="0.3">
      <c r="A7" s="296" t="s">
        <v>0</v>
      </c>
      <c r="B7" s="296"/>
      <c r="C7" s="54"/>
      <c r="D7" s="55" t="s">
        <v>7</v>
      </c>
      <c r="E7" s="54"/>
      <c r="F7" s="54" t="s">
        <v>448</v>
      </c>
      <c r="G7" s="54"/>
      <c r="H7" s="55" t="s">
        <v>1</v>
      </c>
      <c r="I7" s="54"/>
      <c r="J7" s="54" t="s">
        <v>8</v>
      </c>
      <c r="K7" s="54"/>
      <c r="L7" s="55" t="s">
        <v>1</v>
      </c>
      <c r="M7" s="54"/>
      <c r="N7" s="55" t="s">
        <v>142</v>
      </c>
      <c r="O7" s="54"/>
      <c r="P7" s="55" t="s">
        <v>141</v>
      </c>
    </row>
    <row r="9" spans="1:16" ht="16.2" thickBot="1" x14ac:dyDescent="0.35">
      <c r="A9" s="299" t="s">
        <v>159</v>
      </c>
      <c r="B9" s="299"/>
      <c r="C9" s="24"/>
      <c r="D9" s="24"/>
      <c r="E9" s="24"/>
      <c r="F9" s="25">
        <f>F11</f>
        <v>2740933738</v>
      </c>
      <c r="G9" s="24"/>
      <c r="H9" s="26">
        <v>1</v>
      </c>
      <c r="I9" s="24"/>
      <c r="J9" s="25">
        <f>J11</f>
        <v>2622958928</v>
      </c>
      <c r="K9" s="24"/>
      <c r="L9" s="26">
        <v>1</v>
      </c>
      <c r="M9" s="24"/>
      <c r="N9" s="25">
        <f>F9-J9</f>
        <v>117974810</v>
      </c>
      <c r="O9" s="24"/>
      <c r="P9" s="26">
        <v>1</v>
      </c>
    </row>
    <row r="10" spans="1:16" ht="15" thickTop="1" x14ac:dyDescent="0.3">
      <c r="A10" s="3" t="s">
        <v>452</v>
      </c>
      <c r="C10" s="5"/>
      <c r="F10" s="7"/>
      <c r="J10" s="7"/>
    </row>
    <row r="11" spans="1:16" ht="15" thickBot="1" x14ac:dyDescent="0.35">
      <c r="A11" s="115">
        <v>4</v>
      </c>
      <c r="B11" s="32" t="s">
        <v>104</v>
      </c>
      <c r="C11" s="5"/>
      <c r="D11" s="31"/>
      <c r="E11" s="5"/>
      <c r="F11" s="34">
        <f>F12+F20</f>
        <v>2740933738</v>
      </c>
      <c r="G11" s="5"/>
      <c r="H11" s="59">
        <f>F11/F9*1</f>
        <v>1</v>
      </c>
      <c r="I11" s="5"/>
      <c r="J11" s="34">
        <f>J12+J20</f>
        <v>2622958928</v>
      </c>
      <c r="K11" s="5"/>
      <c r="L11" s="59">
        <f>J11/J9*1</f>
        <v>1</v>
      </c>
      <c r="M11" s="5"/>
      <c r="N11" s="34">
        <f>F11-J11</f>
        <v>117974810</v>
      </c>
      <c r="O11" s="5"/>
      <c r="P11" s="59">
        <f>N11/N9*1</f>
        <v>1</v>
      </c>
    </row>
    <row r="12" spans="1:16" ht="15.6" thickTop="1" thickBot="1" x14ac:dyDescent="0.35">
      <c r="A12" s="183">
        <v>43</v>
      </c>
      <c r="B12" s="3" t="s">
        <v>105</v>
      </c>
      <c r="C12" s="5"/>
      <c r="F12" s="9">
        <f>F13+F16</f>
        <v>3652112738</v>
      </c>
      <c r="H12" s="28">
        <f>F12/F9*1</f>
        <v>1.3324337934067927</v>
      </c>
      <c r="J12" s="9">
        <f>J13+J16</f>
        <v>3494311178</v>
      </c>
      <c r="L12" s="28">
        <f>J12/J9*1</f>
        <v>1.3322020183764005</v>
      </c>
      <c r="N12" s="16">
        <f>F12-J12</f>
        <v>157801560</v>
      </c>
      <c r="P12" s="28">
        <f t="shared" ref="P12:P18" si="0">N12/F12*1</f>
        <v>4.3208293752294347E-2</v>
      </c>
    </row>
    <row r="13" spans="1:16" ht="15" thickBot="1" x14ac:dyDescent="0.35">
      <c r="A13" s="185">
        <v>434001</v>
      </c>
      <c r="B13" s="32" t="s">
        <v>108</v>
      </c>
      <c r="C13" s="33"/>
      <c r="D13" s="31"/>
      <c r="E13" s="31"/>
      <c r="F13" s="162">
        <f>SUM(F14:F15)</f>
        <v>3644716000</v>
      </c>
      <c r="G13" s="31"/>
      <c r="H13" s="132">
        <f>F13/F12*1</f>
        <v>0.99797466876555108</v>
      </c>
      <c r="I13" s="31"/>
      <c r="J13" s="162">
        <f>SUM(J14:J15)</f>
        <v>3485409000</v>
      </c>
      <c r="K13" s="31"/>
      <c r="L13" s="132">
        <f>J13/J12*1</f>
        <v>0.99745237972621115</v>
      </c>
      <c r="M13" s="31"/>
      <c r="N13" s="34">
        <f>F13-J13</f>
        <v>159307000</v>
      </c>
      <c r="O13" s="31"/>
      <c r="P13" s="132">
        <f t="shared" si="0"/>
        <v>4.3709029729614046E-2</v>
      </c>
    </row>
    <row r="14" spans="1:16" x14ac:dyDescent="0.3">
      <c r="A14" s="183">
        <v>43400101</v>
      </c>
      <c r="B14" s="6" t="s">
        <v>106</v>
      </c>
      <c r="C14" s="14"/>
      <c r="E14" s="6"/>
      <c r="F14" s="8">
        <v>471372000</v>
      </c>
      <c r="G14" s="6"/>
      <c r="H14" s="30">
        <f>F14/F13*1</f>
        <v>0.12933024136860047</v>
      </c>
      <c r="J14" s="8">
        <v>450129000</v>
      </c>
      <c r="L14" s="30">
        <f>J14/J13*1</f>
        <v>0.12914667977273256</v>
      </c>
      <c r="N14" s="8">
        <f>F14-J14</f>
        <v>21243000</v>
      </c>
      <c r="P14" s="30">
        <f t="shared" si="0"/>
        <v>4.5066317048954967E-2</v>
      </c>
    </row>
    <row r="15" spans="1:16" x14ac:dyDescent="0.3">
      <c r="A15" s="183">
        <v>43400102</v>
      </c>
      <c r="B15" s="6" t="s">
        <v>107</v>
      </c>
      <c r="C15" s="14"/>
      <c r="E15" s="6"/>
      <c r="F15" s="8">
        <v>3173344000</v>
      </c>
      <c r="G15" s="6"/>
      <c r="H15" s="30">
        <f>F15/F13*1</f>
        <v>0.8706697586313995</v>
      </c>
      <c r="J15" s="8">
        <v>3035280000</v>
      </c>
      <c r="L15" s="30">
        <f>J15/J13*1</f>
        <v>0.87085332022726747</v>
      </c>
      <c r="N15" s="8">
        <f>F15-J15</f>
        <v>138064000</v>
      </c>
      <c r="P15" s="30">
        <f t="shared" si="0"/>
        <v>4.3507416781792332E-2</v>
      </c>
    </row>
    <row r="16" spans="1:16" ht="15" thickBot="1" x14ac:dyDescent="0.35">
      <c r="A16" s="115">
        <v>43400</v>
      </c>
      <c r="B16" s="32" t="s">
        <v>109</v>
      </c>
      <c r="C16" s="33"/>
      <c r="D16" s="31"/>
      <c r="E16" s="31"/>
      <c r="F16" s="34">
        <f>SUM(F17:F19)</f>
        <v>7396738</v>
      </c>
      <c r="G16" s="31"/>
      <c r="H16" s="132">
        <f>F16/F13*1</f>
        <v>2.0294415257594831E-3</v>
      </c>
      <c r="I16" s="31"/>
      <c r="J16" s="34">
        <f>SUM(J17:J19)</f>
        <v>8902178</v>
      </c>
      <c r="K16" s="31"/>
      <c r="L16" s="132">
        <f>J16/J13*1</f>
        <v>2.5541272200766108E-3</v>
      </c>
      <c r="M16" s="31"/>
      <c r="N16" s="34">
        <f>SUM(N17:N19)</f>
        <v>-1505440</v>
      </c>
      <c r="O16" s="31"/>
      <c r="P16" s="132">
        <f t="shared" si="0"/>
        <v>-0.20352755498437283</v>
      </c>
    </row>
    <row r="17" spans="1:16" ht="15" thickTop="1" x14ac:dyDescent="0.3">
      <c r="A17" s="183">
        <v>43400201</v>
      </c>
      <c r="B17" s="6" t="s">
        <v>110</v>
      </c>
      <c r="C17" s="14"/>
      <c r="E17" s="6"/>
      <c r="F17" s="8">
        <v>5061107</v>
      </c>
      <c r="G17" s="6"/>
      <c r="H17" s="30">
        <f>F17/F16*1</f>
        <v>0.68423499656199804</v>
      </c>
      <c r="J17" s="8">
        <v>8902178</v>
      </c>
      <c r="L17" s="30">
        <f>J17/J16*1</f>
        <v>1</v>
      </c>
      <c r="N17" s="8">
        <f t="shared" ref="N17:N19" si="1">F17-J17</f>
        <v>-3841071</v>
      </c>
      <c r="P17" s="30">
        <f t="shared" si="0"/>
        <v>-0.7589389040777047</v>
      </c>
    </row>
    <row r="18" spans="1:16" x14ac:dyDescent="0.3">
      <c r="A18" s="183">
        <v>43400206</v>
      </c>
      <c r="B18" s="6" t="s">
        <v>111</v>
      </c>
      <c r="C18" s="14"/>
      <c r="E18" s="6"/>
      <c r="F18" s="8">
        <v>2335631</v>
      </c>
      <c r="G18" s="6"/>
      <c r="H18" s="30">
        <f>F18/F17*1</f>
        <v>0.46148619264520591</v>
      </c>
      <c r="J18" s="8">
        <v>0</v>
      </c>
      <c r="L18" s="30">
        <f>J18/J17*1</f>
        <v>0</v>
      </c>
      <c r="N18" s="8">
        <f t="shared" si="1"/>
        <v>2335631</v>
      </c>
      <c r="P18" s="30">
        <f t="shared" si="0"/>
        <v>1</v>
      </c>
    </row>
    <row r="19" spans="1:16" x14ac:dyDescent="0.3">
      <c r="A19" s="183">
        <v>43400208</v>
      </c>
      <c r="B19" s="6" t="s">
        <v>451</v>
      </c>
      <c r="C19" s="14"/>
      <c r="E19" s="6"/>
      <c r="F19" s="8">
        <v>0</v>
      </c>
      <c r="G19" s="6"/>
      <c r="H19" s="30">
        <f>F19/F16*1</f>
        <v>0</v>
      </c>
      <c r="J19" s="8">
        <v>0</v>
      </c>
      <c r="L19" s="30">
        <f>J19/J16*1</f>
        <v>0</v>
      </c>
      <c r="N19" s="8">
        <f t="shared" si="1"/>
        <v>0</v>
      </c>
      <c r="P19" s="30">
        <v>0</v>
      </c>
    </row>
    <row r="20" spans="1:16" ht="15" thickBot="1" x14ac:dyDescent="0.35">
      <c r="A20" s="185">
        <v>459508</v>
      </c>
      <c r="B20" s="32" t="s">
        <v>112</v>
      </c>
      <c r="C20" s="33"/>
      <c r="D20" s="31"/>
      <c r="E20" s="31"/>
      <c r="F20" s="34">
        <f>SUM(F21:F22)</f>
        <v>-911179000</v>
      </c>
      <c r="G20" s="31"/>
      <c r="H20" s="132">
        <f>F20/F12*1</f>
        <v>-0.24949366719138777</v>
      </c>
      <c r="I20" s="31"/>
      <c r="J20" s="34">
        <f>SUM(J21:J22)</f>
        <v>-871352250</v>
      </c>
      <c r="K20" s="31"/>
      <c r="L20" s="132">
        <f>J20/J12*1</f>
        <v>-0.24936309493155279</v>
      </c>
      <c r="M20" s="31"/>
      <c r="N20" s="34">
        <f>SUM(N21:N22)</f>
        <v>-39826750</v>
      </c>
      <c r="O20" s="31"/>
      <c r="P20" s="132">
        <f>N20/F20*1</f>
        <v>4.3709029729614046E-2</v>
      </c>
    </row>
    <row r="21" spans="1:16" ht="15" thickTop="1" x14ac:dyDescent="0.3">
      <c r="A21" s="183">
        <v>43950801</v>
      </c>
      <c r="B21" s="10" t="s">
        <v>113</v>
      </c>
      <c r="C21" s="14"/>
      <c r="E21" s="6"/>
      <c r="F21" s="12">
        <v>-182235800</v>
      </c>
      <c r="G21" s="6"/>
      <c r="H21" s="30">
        <f>F21/F20*1</f>
        <v>0.2</v>
      </c>
      <c r="I21" s="6"/>
      <c r="J21" s="12">
        <v>-174270450</v>
      </c>
      <c r="L21" s="30">
        <f>J21/J20*1</f>
        <v>0.2</v>
      </c>
      <c r="N21" s="8">
        <f t="shared" ref="N21:N22" si="2">F21-J21</f>
        <v>-7965350</v>
      </c>
      <c r="P21" s="30">
        <f>N21/F21*1</f>
        <v>4.3709029729614046E-2</v>
      </c>
    </row>
    <row r="22" spans="1:16" x14ac:dyDescent="0.3">
      <c r="A22" s="183">
        <v>43950802</v>
      </c>
      <c r="B22" s="10" t="s">
        <v>114</v>
      </c>
      <c r="C22" s="14"/>
      <c r="E22" s="6"/>
      <c r="F22" s="12">
        <v>-728943200</v>
      </c>
      <c r="G22" s="6"/>
      <c r="H22" s="30">
        <f>F22/F21*1</f>
        <v>4</v>
      </c>
      <c r="I22" s="6"/>
      <c r="J22" s="12">
        <v>-697081800</v>
      </c>
      <c r="L22" s="30">
        <f>J22/J21*1</f>
        <v>4</v>
      </c>
      <c r="N22" s="8">
        <f t="shared" si="2"/>
        <v>-31861400</v>
      </c>
      <c r="P22" s="30">
        <f>N22/F22*1</f>
        <v>4.3709029729614046E-2</v>
      </c>
    </row>
    <row r="23" spans="1:16" x14ac:dyDescent="0.3">
      <c r="A23" s="114"/>
      <c r="C23" s="5"/>
      <c r="D23" s="7"/>
      <c r="F23" s="7"/>
    </row>
    <row r="24" spans="1:16" ht="15" thickBot="1" x14ac:dyDescent="0.35">
      <c r="A24" s="300" t="s">
        <v>160</v>
      </c>
      <c r="B24" s="300"/>
      <c r="C24" s="3"/>
      <c r="D24" s="56"/>
      <c r="E24" s="3"/>
      <c r="F24" s="23">
        <f>F25</f>
        <v>2327157866</v>
      </c>
      <c r="G24" s="3"/>
      <c r="H24" s="57">
        <f>F24/F9*1</f>
        <v>0.84903835278341189</v>
      </c>
      <c r="I24" s="3"/>
      <c r="J24" s="23">
        <f>J25</f>
        <v>2212525271.1999998</v>
      </c>
      <c r="K24" s="3"/>
      <c r="L24" s="57">
        <f>J24/J9*1</f>
        <v>0.84352265206342558</v>
      </c>
      <c r="M24" s="3"/>
      <c r="N24" s="23">
        <f>N25</f>
        <v>114632594.80000019</v>
      </c>
      <c r="O24" s="3"/>
      <c r="P24" s="57">
        <f>N24/F24*1</f>
        <v>4.9258624210584682E-2</v>
      </c>
    </row>
    <row r="25" spans="1:16" ht="15.6" thickTop="1" thickBot="1" x14ac:dyDescent="0.35">
      <c r="A25" s="115">
        <v>56</v>
      </c>
      <c r="B25" s="32" t="s">
        <v>140</v>
      </c>
      <c r="C25" s="33"/>
      <c r="D25" s="31"/>
      <c r="E25" s="31"/>
      <c r="F25" s="34">
        <f>F26</f>
        <v>2327157866</v>
      </c>
      <c r="G25" s="31"/>
      <c r="H25" s="132">
        <f>F25/F14*1</f>
        <v>4.9369879118827589</v>
      </c>
      <c r="I25" s="31"/>
      <c r="J25" s="34">
        <f>J26</f>
        <v>2212525271.1999998</v>
      </c>
      <c r="K25" s="31"/>
      <c r="L25" s="132">
        <f>J25/J14*1</f>
        <v>4.9153137682753165</v>
      </c>
      <c r="M25" s="31"/>
      <c r="N25" s="34">
        <f>N26</f>
        <v>114632594.80000019</v>
      </c>
      <c r="O25" s="31"/>
      <c r="P25" s="132">
        <f>N25/F25*1</f>
        <v>4.9258624210584682E-2</v>
      </c>
    </row>
    <row r="26" spans="1:16" ht="15.6" thickTop="1" thickBot="1" x14ac:dyDescent="0.35">
      <c r="A26" s="115">
        <v>5618</v>
      </c>
      <c r="B26" s="32" t="s">
        <v>105</v>
      </c>
      <c r="C26" s="33"/>
      <c r="D26" s="31"/>
      <c r="E26" s="31"/>
      <c r="F26" s="34">
        <f>SUM(F27:F33)</f>
        <v>2327157866</v>
      </c>
      <c r="G26" s="31"/>
      <c r="H26" s="132">
        <f>F26/F14*1</f>
        <v>4.9369879118827589</v>
      </c>
      <c r="I26" s="31"/>
      <c r="J26" s="34">
        <f>SUM(J27:J33)</f>
        <v>2212525271.1999998</v>
      </c>
      <c r="K26" s="31"/>
      <c r="L26" s="132">
        <f>J26/J14*1</f>
        <v>4.9153137682753165</v>
      </c>
      <c r="M26" s="31"/>
      <c r="N26" s="34">
        <f>F26-J26</f>
        <v>114632594.80000019</v>
      </c>
      <c r="O26" s="31"/>
      <c r="P26" s="132">
        <f>N26/F26*1</f>
        <v>4.9258624210584682E-2</v>
      </c>
    </row>
    <row r="27" spans="1:16" ht="15" thickTop="1" x14ac:dyDescent="0.3">
      <c r="A27" s="113">
        <v>561802</v>
      </c>
      <c r="B27" s="10" t="s">
        <v>131</v>
      </c>
      <c r="C27" s="14"/>
      <c r="E27" s="6"/>
      <c r="F27" s="12">
        <v>0</v>
      </c>
      <c r="G27" s="6"/>
      <c r="H27" s="30">
        <f>F27/F25*1</f>
        <v>0</v>
      </c>
      <c r="I27" s="6"/>
      <c r="J27" s="12">
        <v>0</v>
      </c>
      <c r="K27" s="6"/>
      <c r="L27" s="30">
        <f>J27/J25*1</f>
        <v>0</v>
      </c>
      <c r="M27" s="6"/>
      <c r="N27" s="8">
        <f t="shared" ref="N27:N33" si="3">F27-J27</f>
        <v>0</v>
      </c>
      <c r="P27" s="30">
        <v>0</v>
      </c>
    </row>
    <row r="28" spans="1:16" x14ac:dyDescent="0.3">
      <c r="A28" s="113">
        <v>561805</v>
      </c>
      <c r="B28" s="10" t="s">
        <v>132</v>
      </c>
      <c r="C28" s="14"/>
      <c r="E28" s="6"/>
      <c r="F28" s="12">
        <v>987763617</v>
      </c>
      <c r="G28" s="6"/>
      <c r="H28" s="30">
        <f>F28/F25*1</f>
        <v>0.42445062770829661</v>
      </c>
      <c r="I28" s="6"/>
      <c r="J28" s="12">
        <v>806280883.28999996</v>
      </c>
      <c r="K28" s="6"/>
      <c r="L28" s="30">
        <f>J28/J25*1</f>
        <v>0.36441657583992254</v>
      </c>
      <c r="M28" s="6"/>
      <c r="N28" s="8">
        <f t="shared" si="3"/>
        <v>181482733.71000004</v>
      </c>
      <c r="P28" s="30">
        <f>N28/F28*1</f>
        <v>0.18373093580951366</v>
      </c>
    </row>
    <row r="29" spans="1:16" x14ac:dyDescent="0.3">
      <c r="A29" s="113">
        <v>561807</v>
      </c>
      <c r="B29" s="10" t="s">
        <v>133</v>
      </c>
      <c r="C29" s="14"/>
      <c r="E29" s="6"/>
      <c r="F29" s="12">
        <v>180945116</v>
      </c>
      <c r="G29" s="6"/>
      <c r="H29" s="30">
        <f>F29/F25*1</f>
        <v>7.7753692022198201E-2</v>
      </c>
      <c r="I29" s="6"/>
      <c r="J29" s="12">
        <v>167511992</v>
      </c>
      <c r="K29" s="6"/>
      <c r="L29" s="30">
        <f>J29/J25*1</f>
        <v>7.5710770032989094E-2</v>
      </c>
      <c r="M29" s="6"/>
      <c r="N29" s="8">
        <f t="shared" si="3"/>
        <v>13433124</v>
      </c>
      <c r="P29" s="30">
        <f t="shared" ref="P29:P33" si="4">N29/F29*1</f>
        <v>7.4238665828371964E-2</v>
      </c>
    </row>
    <row r="30" spans="1:16" x14ac:dyDescent="0.3">
      <c r="A30" s="113">
        <v>561809</v>
      </c>
      <c r="B30" s="10" t="s">
        <v>134</v>
      </c>
      <c r="C30" s="14"/>
      <c r="E30" s="6"/>
      <c r="F30" s="12">
        <v>12959630</v>
      </c>
      <c r="G30" s="6"/>
      <c r="H30" s="30">
        <f>F30/F25*1</f>
        <v>5.5688658639542416E-3</v>
      </c>
      <c r="I30" s="6"/>
      <c r="J30" s="12">
        <v>4954256</v>
      </c>
      <c r="K30" s="6"/>
      <c r="L30" s="30">
        <f>J30/J25*1</f>
        <v>2.2391861754026327E-3</v>
      </c>
      <c r="M30" s="6"/>
      <c r="N30" s="8">
        <f t="shared" si="3"/>
        <v>8005374</v>
      </c>
      <c r="P30" s="30">
        <f t="shared" si="4"/>
        <v>0.61771624652864321</v>
      </c>
    </row>
    <row r="31" spans="1:16" x14ac:dyDescent="0.3">
      <c r="A31" s="113">
        <v>561810</v>
      </c>
      <c r="B31" s="10" t="s">
        <v>135</v>
      </c>
      <c r="C31" s="14"/>
      <c r="E31" s="6"/>
      <c r="F31" s="8">
        <v>470122783</v>
      </c>
      <c r="G31" s="6"/>
      <c r="H31" s="30">
        <f>F31/F25*1</f>
        <v>0.20201585370229455</v>
      </c>
      <c r="I31" s="6"/>
      <c r="J31" s="8">
        <v>587882648.90999997</v>
      </c>
      <c r="K31" s="6"/>
      <c r="L31" s="30">
        <f>J31/J25*1</f>
        <v>0.26570663691951957</v>
      </c>
      <c r="M31" s="6"/>
      <c r="N31" s="8">
        <f t="shared" si="3"/>
        <v>-117759865.90999997</v>
      </c>
      <c r="P31" s="30">
        <f t="shared" si="4"/>
        <v>-0.25048746873856559</v>
      </c>
    </row>
    <row r="32" spans="1:16" x14ac:dyDescent="0.3">
      <c r="A32" s="113">
        <v>561811</v>
      </c>
      <c r="B32" s="10" t="s">
        <v>77</v>
      </c>
      <c r="C32" s="14"/>
      <c r="E32" s="6"/>
      <c r="F32" s="8">
        <v>437365920</v>
      </c>
      <c r="G32" s="6"/>
      <c r="H32" s="30">
        <f>F32/F25*1</f>
        <v>0.18793994442317735</v>
      </c>
      <c r="I32" s="6"/>
      <c r="J32" s="8">
        <v>418249080</v>
      </c>
      <c r="K32" s="6"/>
      <c r="L32" s="30">
        <f>J32/J25*1</f>
        <v>0.18903697302094799</v>
      </c>
      <c r="M32" s="6"/>
      <c r="N32" s="8">
        <f t="shared" si="3"/>
        <v>19116840</v>
      </c>
      <c r="P32" s="30">
        <f t="shared" si="4"/>
        <v>4.3709029729614046E-2</v>
      </c>
    </row>
    <row r="33" spans="1:16" x14ac:dyDescent="0.3">
      <c r="A33" s="113">
        <v>561890</v>
      </c>
      <c r="B33" s="10" t="s">
        <v>136</v>
      </c>
      <c r="C33" s="14"/>
      <c r="E33" s="6"/>
      <c r="F33" s="8">
        <v>238000800</v>
      </c>
      <c r="G33" s="6"/>
      <c r="H33" s="30">
        <f>F33/F25*1</f>
        <v>0.10227101628007904</v>
      </c>
      <c r="I33" s="6"/>
      <c r="J33" s="8">
        <v>227646411</v>
      </c>
      <c r="K33" s="6"/>
      <c r="L33" s="30">
        <f>J33/J25*1</f>
        <v>0.10288985801121819</v>
      </c>
      <c r="M33" s="6"/>
      <c r="N33" s="8">
        <f t="shared" si="3"/>
        <v>10354389</v>
      </c>
      <c r="P33" s="30">
        <f t="shared" si="4"/>
        <v>4.3505689896840685E-2</v>
      </c>
    </row>
    <row r="34" spans="1:16" x14ac:dyDescent="0.3">
      <c r="C34" s="5"/>
      <c r="D34" s="7"/>
      <c r="F34" s="7"/>
    </row>
    <row r="35" spans="1:16" ht="16.2" thickBot="1" x14ac:dyDescent="0.35">
      <c r="A35" s="301" t="s">
        <v>158</v>
      </c>
      <c r="B35" s="301"/>
      <c r="C35" s="52"/>
      <c r="D35" s="52"/>
      <c r="E35" s="52"/>
      <c r="F35" s="53">
        <f>F9-F24</f>
        <v>413775872</v>
      </c>
      <c r="G35" s="52"/>
      <c r="H35" s="58">
        <f>F35/F9*1</f>
        <v>0.15096164721658806</v>
      </c>
      <c r="I35" s="52"/>
      <c r="J35" s="53">
        <f>J9-J24</f>
        <v>410433656.80000019</v>
      </c>
      <c r="K35" s="52"/>
      <c r="L35" s="58">
        <f>J35/J9*1</f>
        <v>0.15647734793657439</v>
      </c>
      <c r="M35" s="52"/>
      <c r="N35" s="53">
        <f>N9-N24</f>
        <v>3342215.1999998093</v>
      </c>
      <c r="O35" s="52"/>
      <c r="P35" s="66">
        <f>N35/F35*1</f>
        <v>8.0773564293275396E-3</v>
      </c>
    </row>
    <row r="36" spans="1:16" ht="15" thickTop="1" x14ac:dyDescent="0.3">
      <c r="C36" s="5"/>
      <c r="D36" s="7"/>
      <c r="F36" s="7"/>
    </row>
    <row r="37" spans="1:16" ht="15" thickBot="1" x14ac:dyDescent="0.35">
      <c r="A37" s="300" t="s">
        <v>162</v>
      </c>
      <c r="B37" s="300"/>
      <c r="C37" s="3"/>
      <c r="D37" s="56"/>
      <c r="E37" s="3"/>
      <c r="F37" s="23">
        <f>F39</f>
        <v>344777236</v>
      </c>
      <c r="G37" s="3"/>
      <c r="H37" s="57">
        <f>F37/F9*1</f>
        <v>0.1257882418754043</v>
      </c>
      <c r="I37" s="3"/>
      <c r="J37" s="23">
        <f>J39</f>
        <v>232717728</v>
      </c>
      <c r="K37" s="3"/>
      <c r="L37" s="57">
        <f>J37/J9*1</f>
        <v>8.8723359529478685E-2</v>
      </c>
      <c r="M37" s="3"/>
      <c r="N37" s="23">
        <f>N39</f>
        <v>112059508</v>
      </c>
      <c r="O37" s="3"/>
      <c r="P37" s="57">
        <f>N37/F37*1</f>
        <v>0.32502003119486694</v>
      </c>
    </row>
    <row r="38" spans="1:16" ht="15" thickTop="1" x14ac:dyDescent="0.3">
      <c r="C38" s="5"/>
      <c r="D38" s="7"/>
      <c r="F38" s="11"/>
    </row>
    <row r="39" spans="1:16" ht="15" thickBot="1" x14ac:dyDescent="0.35">
      <c r="A39" s="115">
        <v>51</v>
      </c>
      <c r="B39" s="32" t="s">
        <v>124</v>
      </c>
      <c r="C39" s="33"/>
      <c r="D39" s="31"/>
      <c r="E39" s="31"/>
      <c r="F39" s="34">
        <f>SUM(F40:F48)</f>
        <v>344777236</v>
      </c>
      <c r="G39" s="31"/>
      <c r="H39" s="132">
        <f>F39/F9*1</f>
        <v>0.1257882418754043</v>
      </c>
      <c r="I39" s="31"/>
      <c r="J39" s="34">
        <f>SUM(J40:J48)</f>
        <v>232717728</v>
      </c>
      <c r="K39" s="31"/>
      <c r="L39" s="132">
        <f>J39/J9*1</f>
        <v>8.8723359529478685E-2</v>
      </c>
      <c r="M39" s="31"/>
      <c r="N39" s="34">
        <f>SUM(N40:N48)</f>
        <v>112059508</v>
      </c>
      <c r="O39" s="31"/>
      <c r="P39" s="132">
        <f>N39/F39*1</f>
        <v>0.32502003119486694</v>
      </c>
    </row>
    <row r="40" spans="1:16" ht="15" thickTop="1" x14ac:dyDescent="0.3">
      <c r="A40" s="113">
        <v>5101</v>
      </c>
      <c r="B40" s="10" t="s">
        <v>129</v>
      </c>
      <c r="C40" s="14"/>
      <c r="E40" s="6"/>
      <c r="F40" s="12">
        <v>131583517</v>
      </c>
      <c r="G40" s="6"/>
      <c r="H40" s="30">
        <f>F40/F39*1</f>
        <v>0.38164792585088186</v>
      </c>
      <c r="I40" s="6"/>
      <c r="J40" s="12">
        <v>126328617</v>
      </c>
      <c r="L40" s="30">
        <f>J40/J39*1</f>
        <v>0.54284053941949795</v>
      </c>
      <c r="N40" s="8">
        <f t="shared" ref="N40:N48" si="5">F40-J40</f>
        <v>5254900</v>
      </c>
      <c r="P40" s="30">
        <v>0</v>
      </c>
    </row>
    <row r="41" spans="1:16" x14ac:dyDescent="0.3">
      <c r="A41" s="113">
        <v>5102</v>
      </c>
      <c r="B41" s="10" t="s">
        <v>125</v>
      </c>
      <c r="C41" s="14"/>
      <c r="E41" s="6"/>
      <c r="F41" s="12">
        <v>0</v>
      </c>
      <c r="G41" s="6"/>
      <c r="H41" s="30">
        <f>F41/F39*1</f>
        <v>0</v>
      </c>
      <c r="I41" s="6"/>
      <c r="J41" s="12">
        <v>0</v>
      </c>
      <c r="L41" s="30">
        <f>J41/J39*1</f>
        <v>0</v>
      </c>
      <c r="N41" s="8">
        <f t="shared" si="5"/>
        <v>0</v>
      </c>
      <c r="P41" s="30">
        <v>0</v>
      </c>
    </row>
    <row r="42" spans="1:16" x14ac:dyDescent="0.3">
      <c r="A42" s="113">
        <v>5103</v>
      </c>
      <c r="B42" s="10" t="s">
        <v>126</v>
      </c>
      <c r="C42" s="14"/>
      <c r="E42" s="6"/>
      <c r="F42" s="12">
        <v>24292900</v>
      </c>
      <c r="G42" s="6"/>
      <c r="H42" s="30">
        <f>F42/F39*1</f>
        <v>7.0459698215110694E-2</v>
      </c>
      <c r="I42" s="6"/>
      <c r="J42" s="12">
        <v>21698900</v>
      </c>
      <c r="L42" s="30">
        <f>J42/J39*1</f>
        <v>9.324128499570089E-2</v>
      </c>
      <c r="N42" s="8">
        <f t="shared" si="5"/>
        <v>2594000</v>
      </c>
      <c r="P42" s="30">
        <f t="shared" ref="P42:P48" si="6">N42/F42*1</f>
        <v>0.10678017033783534</v>
      </c>
    </row>
    <row r="43" spans="1:16" x14ac:dyDescent="0.3">
      <c r="A43" s="113">
        <v>5104</v>
      </c>
      <c r="B43" s="10" t="s">
        <v>468</v>
      </c>
      <c r="C43" s="14"/>
      <c r="E43" s="6"/>
      <c r="F43" s="12">
        <v>0</v>
      </c>
      <c r="G43" s="6"/>
      <c r="H43" s="30">
        <f>F43/F40*1</f>
        <v>0</v>
      </c>
      <c r="I43" s="6"/>
      <c r="J43" s="12">
        <v>0</v>
      </c>
      <c r="L43" s="30">
        <f>J43/J40*1</f>
        <v>0</v>
      </c>
      <c r="N43" s="8">
        <f t="shared" ref="N43" si="7">F43-J43</f>
        <v>0</v>
      </c>
      <c r="P43" s="30">
        <f>N43/F42*1</f>
        <v>0</v>
      </c>
    </row>
    <row r="44" spans="1:16" x14ac:dyDescent="0.3">
      <c r="A44" s="113">
        <v>5107</v>
      </c>
      <c r="B44" s="10" t="s">
        <v>127</v>
      </c>
      <c r="C44" s="14"/>
      <c r="E44" s="6"/>
      <c r="F44" s="12">
        <v>15411801</v>
      </c>
      <c r="G44" s="6"/>
      <c r="H44" s="30">
        <f>F44/F39*1</f>
        <v>4.4700749906818091E-2</v>
      </c>
      <c r="I44" s="6"/>
      <c r="J44" s="12">
        <v>14359577</v>
      </c>
      <c r="L44" s="30">
        <f>J44/J39*1</f>
        <v>6.1703838050533047E-2</v>
      </c>
      <c r="N44" s="8">
        <f t="shared" si="5"/>
        <v>1052224</v>
      </c>
      <c r="P44" s="30">
        <f t="shared" si="6"/>
        <v>6.8273915553412612E-2</v>
      </c>
    </row>
    <row r="45" spans="1:16" x14ac:dyDescent="0.3">
      <c r="A45" s="113">
        <v>5108</v>
      </c>
      <c r="B45" s="10" t="s">
        <v>128</v>
      </c>
      <c r="C45" s="14"/>
      <c r="E45" s="6"/>
      <c r="F45" s="12">
        <v>85000</v>
      </c>
      <c r="G45" s="6"/>
      <c r="H45" s="30">
        <f>F45/F39*1</f>
        <v>2.465359981016844E-4</v>
      </c>
      <c r="I45" s="6"/>
      <c r="J45" s="12">
        <v>0</v>
      </c>
      <c r="L45" s="30">
        <f>J45/J39*1</f>
        <v>0</v>
      </c>
      <c r="N45" s="8">
        <f t="shared" si="5"/>
        <v>85000</v>
      </c>
      <c r="P45" s="30">
        <f t="shared" si="6"/>
        <v>1</v>
      </c>
    </row>
    <row r="46" spans="1:16" x14ac:dyDescent="0.3">
      <c r="A46" s="113">
        <v>5111</v>
      </c>
      <c r="B46" s="10" t="s">
        <v>164</v>
      </c>
      <c r="C46" s="14"/>
      <c r="E46" s="6"/>
      <c r="F46" s="12">
        <v>20037473</v>
      </c>
      <c r="G46" s="6"/>
      <c r="H46" s="30">
        <f>F46/F39*1</f>
        <v>5.8117157711653565E-2</v>
      </c>
      <c r="I46" s="6"/>
      <c r="J46" s="12">
        <v>38344918</v>
      </c>
      <c r="K46" s="6"/>
      <c r="L46" s="30">
        <f>J46/J39*1</f>
        <v>0.16477007716403969</v>
      </c>
      <c r="M46" s="6"/>
      <c r="N46" s="8">
        <f t="shared" si="5"/>
        <v>-18307445</v>
      </c>
      <c r="P46" s="30">
        <f t="shared" si="6"/>
        <v>-0.91366037024728619</v>
      </c>
    </row>
    <row r="47" spans="1:16" x14ac:dyDescent="0.3">
      <c r="A47" s="113">
        <v>5120</v>
      </c>
      <c r="B47" s="10" t="s">
        <v>165</v>
      </c>
      <c r="C47" s="14"/>
      <c r="E47" s="6"/>
      <c r="F47" s="12">
        <v>121380829</v>
      </c>
      <c r="G47" s="6"/>
      <c r="H47" s="30">
        <f>F47/F39*1</f>
        <v>0.35205580974029271</v>
      </c>
      <c r="I47" s="6"/>
      <c r="J47" s="12">
        <v>0</v>
      </c>
      <c r="L47" s="30">
        <f>J47/J39*1</f>
        <v>0</v>
      </c>
      <c r="N47" s="8">
        <f t="shared" si="5"/>
        <v>121380829</v>
      </c>
      <c r="P47" s="30">
        <f t="shared" si="6"/>
        <v>1</v>
      </c>
    </row>
    <row r="48" spans="1:16" x14ac:dyDescent="0.3">
      <c r="A48" s="113">
        <v>5360</v>
      </c>
      <c r="B48" s="10" t="s">
        <v>130</v>
      </c>
      <c r="C48" s="14"/>
      <c r="E48" s="6"/>
      <c r="F48" s="12">
        <v>31985716</v>
      </c>
      <c r="G48" s="6"/>
      <c r="H48" s="30">
        <f>F48/F39*1</f>
        <v>9.2772122577141375E-2</v>
      </c>
      <c r="I48" s="6"/>
      <c r="J48" s="12">
        <v>31985716</v>
      </c>
      <c r="L48" s="30">
        <f>J48/J39*1</f>
        <v>0.13744426037022844</v>
      </c>
      <c r="N48" s="8">
        <f t="shared" si="5"/>
        <v>0</v>
      </c>
      <c r="P48" s="30">
        <f t="shared" si="6"/>
        <v>0</v>
      </c>
    </row>
    <row r="49" spans="1:16" ht="16.2" thickBot="1" x14ac:dyDescent="0.35">
      <c r="A49" s="301" t="s">
        <v>161</v>
      </c>
      <c r="B49" s="301"/>
      <c r="C49" s="52"/>
      <c r="D49" s="52"/>
      <c r="E49" s="52"/>
      <c r="F49" s="53">
        <f>F35-F37</f>
        <v>68998636</v>
      </c>
      <c r="G49" s="52"/>
      <c r="H49" s="58">
        <f>F49/F9*1</f>
        <v>2.5173405341183772E-2</v>
      </c>
      <c r="I49" s="52"/>
      <c r="J49" s="53">
        <f>J35-J37</f>
        <v>177715928.80000019</v>
      </c>
      <c r="K49" s="52"/>
      <c r="L49" s="58">
        <f>J49/J9*1</f>
        <v>6.7753988407095705E-2</v>
      </c>
      <c r="M49" s="52"/>
      <c r="N49" s="53">
        <f>N35-N37</f>
        <v>-108717292.80000019</v>
      </c>
      <c r="O49" s="52"/>
      <c r="P49" s="66">
        <f>N49/F49*1</f>
        <v>-1.5756440866454258</v>
      </c>
    </row>
    <row r="50" spans="1:16" ht="15" thickTop="1" x14ac:dyDescent="0.3"/>
    <row r="53" spans="1:16" ht="15" thickBot="1" x14ac:dyDescent="0.35">
      <c r="A53" s="115">
        <v>48</v>
      </c>
      <c r="B53" s="32" t="s">
        <v>115</v>
      </c>
      <c r="C53" s="33"/>
      <c r="D53" s="31"/>
      <c r="E53" s="31"/>
      <c r="F53" s="34">
        <f>F55+F59+F62+F69</f>
        <v>28985974.490000002</v>
      </c>
      <c r="G53" s="31"/>
      <c r="H53" s="132">
        <f>F53/F9*1</f>
        <v>1.0575218980357562E-2</v>
      </c>
      <c r="I53" s="31"/>
      <c r="J53" s="34">
        <f>J55+J59+J62+J69</f>
        <v>57913785.109999999</v>
      </c>
      <c r="K53" s="31"/>
      <c r="L53" s="132">
        <f>J53/J9*1</f>
        <v>2.2079562318636503E-2</v>
      </c>
      <c r="M53" s="31"/>
      <c r="N53" s="34">
        <f>N55+N59+N62+N69</f>
        <v>-34125266.109999999</v>
      </c>
      <c r="O53" s="31"/>
      <c r="P53" s="132">
        <f t="shared" ref="P53:P65" si="8">N53/F53*1</f>
        <v>-1.1773027027872747</v>
      </c>
    </row>
    <row r="54" spans="1:16" ht="15.6" thickTop="1" thickBot="1" x14ac:dyDescent="0.35">
      <c r="A54" s="114"/>
      <c r="B54" s="3"/>
      <c r="C54" s="5"/>
      <c r="F54" s="138"/>
      <c r="H54" s="28"/>
      <c r="J54" s="138"/>
      <c r="L54" s="28"/>
      <c r="N54" s="138"/>
      <c r="P54" s="28"/>
    </row>
    <row r="55" spans="1:16" ht="15.6" thickTop="1" thickBot="1" x14ac:dyDescent="0.35">
      <c r="A55" s="115">
        <v>4808</v>
      </c>
      <c r="B55" s="32" t="s">
        <v>116</v>
      </c>
      <c r="C55" s="33"/>
      <c r="D55" s="31"/>
      <c r="E55" s="31"/>
      <c r="F55" s="34">
        <f>SUM(F56:F57)</f>
        <v>3863215</v>
      </c>
      <c r="G55" s="31"/>
      <c r="H55" s="132">
        <f>F55/F53*1</f>
        <v>0.13327876905890423</v>
      </c>
      <c r="I55" s="31"/>
      <c r="J55" s="34">
        <f>SUM(J56:J57)</f>
        <v>5515853</v>
      </c>
      <c r="K55" s="31"/>
      <c r="L55" s="132">
        <f>J55/J53*1</f>
        <v>9.5242488287086161E-2</v>
      </c>
      <c r="M55" s="31"/>
      <c r="N55" s="34">
        <f>SUM(N56:N57)</f>
        <v>-1652638</v>
      </c>
      <c r="O55" s="31"/>
      <c r="P55" s="132">
        <f t="shared" si="8"/>
        <v>-0.42778825408371007</v>
      </c>
    </row>
    <row r="56" spans="1:16" ht="15" thickTop="1" x14ac:dyDescent="0.3">
      <c r="A56" s="113">
        <v>480201</v>
      </c>
      <c r="B56" s="10" t="s">
        <v>453</v>
      </c>
      <c r="C56" s="14"/>
      <c r="E56" s="6"/>
      <c r="F56" s="8">
        <v>0</v>
      </c>
      <c r="G56" s="6"/>
      <c r="H56" s="30">
        <f>F56/F55*1</f>
        <v>0</v>
      </c>
      <c r="I56" s="6"/>
      <c r="J56" s="8">
        <v>0</v>
      </c>
      <c r="L56" s="30">
        <v>0</v>
      </c>
      <c r="N56" s="8">
        <f t="shared" ref="N56:N57" si="9">F56-J56</f>
        <v>0</v>
      </c>
      <c r="P56" s="30">
        <v>0</v>
      </c>
    </row>
    <row r="57" spans="1:16" x14ac:dyDescent="0.3">
      <c r="A57" s="113">
        <v>480204</v>
      </c>
      <c r="B57" s="10" t="s">
        <v>117</v>
      </c>
      <c r="C57" s="14"/>
      <c r="E57" s="6"/>
      <c r="F57" s="8">
        <v>3863215</v>
      </c>
      <c r="G57" s="6"/>
      <c r="H57" s="30">
        <f>F57/F55*1</f>
        <v>1</v>
      </c>
      <c r="I57" s="6"/>
      <c r="J57" s="8">
        <v>5515853</v>
      </c>
      <c r="L57" s="30">
        <v>0</v>
      </c>
      <c r="N57" s="8">
        <f t="shared" si="9"/>
        <v>-1652638</v>
      </c>
      <c r="P57" s="30">
        <f t="shared" si="8"/>
        <v>-0.42778825408371007</v>
      </c>
    </row>
    <row r="58" spans="1:16" x14ac:dyDescent="0.3">
      <c r="A58" s="113"/>
      <c r="B58" s="10"/>
      <c r="C58" s="14"/>
      <c r="E58" s="6"/>
      <c r="F58" s="8"/>
      <c r="G58" s="6"/>
      <c r="H58" s="30"/>
      <c r="I58" s="6"/>
      <c r="J58" s="8"/>
      <c r="L58" s="30"/>
      <c r="N58" s="8"/>
      <c r="P58" s="30"/>
    </row>
    <row r="59" spans="1:16" ht="15" thickBot="1" x14ac:dyDescent="0.35">
      <c r="A59" s="115">
        <v>4805</v>
      </c>
      <c r="B59" s="32" t="s">
        <v>118</v>
      </c>
      <c r="C59" s="33"/>
      <c r="D59" s="31"/>
      <c r="E59" s="31"/>
      <c r="F59" s="34">
        <f>F60</f>
        <v>4695155.49</v>
      </c>
      <c r="G59" s="31"/>
      <c r="H59" s="132">
        <f>F59/F53*1</f>
        <v>0.16198025329870494</v>
      </c>
      <c r="I59" s="31"/>
      <c r="J59" s="34">
        <f>J60</f>
        <v>5000</v>
      </c>
      <c r="K59" s="31"/>
      <c r="L59" s="132">
        <f>J59/J53*1</f>
        <v>8.6335230731390204E-5</v>
      </c>
      <c r="M59" s="31"/>
      <c r="N59" s="34">
        <f>N60</f>
        <v>0</v>
      </c>
      <c r="O59" s="31"/>
      <c r="P59" s="132">
        <f t="shared" si="8"/>
        <v>0</v>
      </c>
    </row>
    <row r="60" spans="1:16" ht="15" thickTop="1" x14ac:dyDescent="0.3">
      <c r="A60" s="113">
        <v>480590</v>
      </c>
      <c r="B60" s="10" t="s">
        <v>118</v>
      </c>
      <c r="C60" s="14"/>
      <c r="E60" s="6"/>
      <c r="F60" s="8">
        <v>4695155.49</v>
      </c>
      <c r="G60" s="6"/>
      <c r="H60" s="30">
        <f>F60/F55*1</f>
        <v>1.215349259619255</v>
      </c>
      <c r="I60" s="6"/>
      <c r="J60" s="8">
        <v>5000</v>
      </c>
      <c r="L60" s="30">
        <v>0</v>
      </c>
      <c r="N60" s="8">
        <v>0</v>
      </c>
      <c r="P60" s="30">
        <f t="shared" si="8"/>
        <v>0</v>
      </c>
    </row>
    <row r="61" spans="1:16" x14ac:dyDescent="0.3">
      <c r="A61" s="113"/>
      <c r="B61" s="10"/>
      <c r="C61" s="14"/>
      <c r="E61" s="6"/>
      <c r="F61" s="8"/>
      <c r="G61" s="6"/>
      <c r="H61" s="30"/>
      <c r="I61" s="6"/>
      <c r="J61" s="8"/>
      <c r="L61" s="30"/>
      <c r="N61" s="8"/>
      <c r="P61" s="30"/>
    </row>
    <row r="62" spans="1:16" ht="15" thickBot="1" x14ac:dyDescent="0.35">
      <c r="A62" s="115">
        <v>4808</v>
      </c>
      <c r="B62" s="32" t="s">
        <v>119</v>
      </c>
      <c r="C62" s="33"/>
      <c r="D62" s="31"/>
      <c r="E62" s="31"/>
      <c r="F62" s="34">
        <f>SUM(F63:F67)</f>
        <v>20427604</v>
      </c>
      <c r="G62" s="31"/>
      <c r="H62" s="132">
        <f>F62/F53*1</f>
        <v>0.70474097764239074</v>
      </c>
      <c r="I62" s="31"/>
      <c r="J62" s="34">
        <f>SUM(J63:J67)</f>
        <v>32053709.109999999</v>
      </c>
      <c r="K62" s="31"/>
      <c r="L62" s="132">
        <f>J62/J53*1</f>
        <v>0.55347287436174275</v>
      </c>
      <c r="M62" s="31"/>
      <c r="N62" s="34">
        <f>SUM(N63:N67)</f>
        <v>-12133405.109999999</v>
      </c>
      <c r="O62" s="31"/>
      <c r="P62" s="132">
        <f t="shared" si="8"/>
        <v>-0.59397103595703149</v>
      </c>
    </row>
    <row r="63" spans="1:16" ht="15" thickTop="1" x14ac:dyDescent="0.3">
      <c r="A63" s="113">
        <v>480817</v>
      </c>
      <c r="B63" s="10" t="s">
        <v>120</v>
      </c>
      <c r="C63" s="14"/>
      <c r="E63" s="6"/>
      <c r="F63" s="12">
        <v>15358664</v>
      </c>
      <c r="G63" s="6"/>
      <c r="H63" s="30">
        <f>F63/F62*1</f>
        <v>0.75185831877297016</v>
      </c>
      <c r="I63" s="6"/>
      <c r="J63" s="12">
        <v>21816466</v>
      </c>
      <c r="K63" s="6"/>
      <c r="L63" s="30">
        <f>J63/J62*1</f>
        <v>0.6806221996066526</v>
      </c>
      <c r="M63" s="6"/>
      <c r="N63" s="8">
        <f t="shared" ref="N63:N67" si="10">F63-J63</f>
        <v>-6457802</v>
      </c>
      <c r="P63" s="30">
        <f t="shared" si="8"/>
        <v>-0.42046638952450549</v>
      </c>
    </row>
    <row r="64" spans="1:16" x14ac:dyDescent="0.3">
      <c r="A64" s="113">
        <v>480818</v>
      </c>
      <c r="B64" s="10" t="s">
        <v>368</v>
      </c>
      <c r="C64" s="14"/>
      <c r="E64" s="6"/>
      <c r="F64" s="12">
        <v>490300</v>
      </c>
      <c r="G64" s="6"/>
      <c r="H64" s="30">
        <f>F64/F62*1</f>
        <v>2.400183594708415E-2</v>
      </c>
      <c r="I64" s="6"/>
      <c r="J64" s="12">
        <v>0</v>
      </c>
      <c r="K64" s="6"/>
      <c r="L64" s="30">
        <f>J64/J63*1</f>
        <v>0</v>
      </c>
      <c r="M64" s="6"/>
      <c r="N64" s="8"/>
      <c r="P64" s="30">
        <f t="shared" si="8"/>
        <v>0</v>
      </c>
    </row>
    <row r="65" spans="1:16" x14ac:dyDescent="0.3">
      <c r="A65" s="113">
        <v>480819</v>
      </c>
      <c r="B65" s="10" t="s">
        <v>369</v>
      </c>
      <c r="C65" s="14"/>
      <c r="E65" s="6"/>
      <c r="F65" s="12">
        <v>17000</v>
      </c>
      <c r="G65" s="6"/>
      <c r="H65" s="30">
        <f>F65/F62*1</f>
        <v>8.3220724270942402E-4</v>
      </c>
      <c r="I65" s="6"/>
      <c r="J65" s="12">
        <v>0</v>
      </c>
      <c r="K65" s="6"/>
      <c r="L65" s="30">
        <f>J65/J62*1</f>
        <v>0</v>
      </c>
      <c r="M65" s="6"/>
      <c r="N65" s="8"/>
      <c r="P65" s="30">
        <f t="shared" si="8"/>
        <v>0</v>
      </c>
    </row>
    <row r="66" spans="1:16" x14ac:dyDescent="0.3">
      <c r="A66" s="113">
        <v>480826</v>
      </c>
      <c r="B66" s="10" t="s">
        <v>121</v>
      </c>
      <c r="C66" s="14"/>
      <c r="E66" s="6"/>
      <c r="F66" s="12">
        <v>4561640</v>
      </c>
      <c r="G66" s="6"/>
      <c r="H66" s="30">
        <f>F66/F62*1</f>
        <v>0.22330763803723627</v>
      </c>
      <c r="I66" s="6"/>
      <c r="J66" s="12">
        <v>4222993</v>
      </c>
      <c r="K66" s="6"/>
      <c r="L66" s="30">
        <f>J66/J62*1</f>
        <v>0.13174740512892863</v>
      </c>
      <c r="M66" s="6"/>
      <c r="N66" s="8">
        <f t="shared" si="10"/>
        <v>338647</v>
      </c>
      <c r="P66" s="30">
        <f t="shared" ref="P66" si="11">N66/F66*1</f>
        <v>7.4237993353267681E-2</v>
      </c>
    </row>
    <row r="67" spans="1:16" x14ac:dyDescent="0.3">
      <c r="A67" s="113">
        <v>480890</v>
      </c>
      <c r="B67" s="10" t="s">
        <v>122</v>
      </c>
      <c r="C67" s="14"/>
      <c r="E67" s="6"/>
      <c r="F67" s="12">
        <v>0</v>
      </c>
      <c r="G67" s="6"/>
      <c r="H67" s="30">
        <f>F67/F62*1</f>
        <v>0</v>
      </c>
      <c r="I67" s="6"/>
      <c r="J67" s="12">
        <v>6014250.1100000003</v>
      </c>
      <c r="K67" s="6"/>
      <c r="L67" s="30">
        <f>J67/J62*1</f>
        <v>0.18763039526441877</v>
      </c>
      <c r="M67" s="6"/>
      <c r="N67" s="8">
        <f t="shared" si="10"/>
        <v>-6014250.1100000003</v>
      </c>
      <c r="P67" s="30">
        <v>-1</v>
      </c>
    </row>
    <row r="68" spans="1:16" x14ac:dyDescent="0.3">
      <c r="A68" s="113"/>
      <c r="B68" s="10"/>
      <c r="C68" s="14"/>
      <c r="E68" s="6"/>
      <c r="F68" s="12"/>
      <c r="G68" s="6"/>
      <c r="H68" s="30"/>
      <c r="I68" s="6"/>
      <c r="J68" s="12"/>
      <c r="K68" s="6"/>
      <c r="L68" s="30"/>
      <c r="M68" s="6"/>
      <c r="N68" s="8"/>
      <c r="P68" s="30"/>
    </row>
    <row r="69" spans="1:16" ht="15" thickBot="1" x14ac:dyDescent="0.35">
      <c r="A69" s="115">
        <v>4810</v>
      </c>
      <c r="B69" s="32" t="s">
        <v>123</v>
      </c>
      <c r="C69" s="33"/>
      <c r="D69" s="31"/>
      <c r="E69" s="31"/>
      <c r="F69" s="34">
        <f>SUM(F70:F70)</f>
        <v>0</v>
      </c>
      <c r="G69" s="31"/>
      <c r="H69" s="132">
        <f>F69/F53*1</f>
        <v>0</v>
      </c>
      <c r="I69" s="31"/>
      <c r="J69" s="34">
        <f>SUM(J70:J70)</f>
        <v>20339223</v>
      </c>
      <c r="K69" s="31"/>
      <c r="L69" s="132">
        <f>J69/J53*1</f>
        <v>0.35119830212043968</v>
      </c>
      <c r="M69" s="31"/>
      <c r="N69" s="34">
        <f>SUM(N70:N70)</f>
        <v>-20339223</v>
      </c>
      <c r="O69" s="31"/>
      <c r="P69" s="132">
        <v>-1</v>
      </c>
    </row>
    <row r="70" spans="1:16" ht="15" thickTop="1" x14ac:dyDescent="0.3">
      <c r="A70" s="113">
        <v>481090</v>
      </c>
      <c r="B70" s="10" t="s">
        <v>123</v>
      </c>
      <c r="C70" s="14"/>
      <c r="E70" s="6"/>
      <c r="F70" s="12">
        <v>0</v>
      </c>
      <c r="H70" s="112">
        <v>0</v>
      </c>
      <c r="J70" s="8">
        <v>20339223</v>
      </c>
      <c r="L70" s="30">
        <v>0</v>
      </c>
      <c r="N70" s="8">
        <f t="shared" ref="N70" si="12">F70-J70</f>
        <v>-20339223</v>
      </c>
      <c r="P70" s="30">
        <v>-1</v>
      </c>
    </row>
    <row r="71" spans="1:16" x14ac:dyDescent="0.3">
      <c r="A71" s="113"/>
      <c r="C71" s="5"/>
      <c r="D71" s="7"/>
      <c r="H71" s="30"/>
      <c r="J71" s="7"/>
      <c r="L71" s="30"/>
      <c r="N71" s="7"/>
    </row>
    <row r="72" spans="1:16" ht="15" thickBot="1" x14ac:dyDescent="0.35">
      <c r="A72" s="115">
        <v>58</v>
      </c>
      <c r="B72" s="165" t="s">
        <v>454</v>
      </c>
      <c r="C72" s="187"/>
      <c r="D72" s="32"/>
      <c r="E72" s="188"/>
      <c r="F72" s="34">
        <f>F74+F77+F80+F83</f>
        <v>43203.74</v>
      </c>
      <c r="G72" s="32"/>
      <c r="H72" s="132">
        <f>F72/F57*1</f>
        <v>1.1183364115121731E-2</v>
      </c>
      <c r="I72" s="32"/>
      <c r="J72" s="34">
        <f>J74+J77+J80+J83</f>
        <v>1067.8</v>
      </c>
      <c r="K72" s="32"/>
      <c r="L72" s="132">
        <f>J72/J57*1</f>
        <v>1.9358746507566461E-4</v>
      </c>
      <c r="M72" s="32"/>
      <c r="N72" s="34">
        <f>N74</f>
        <v>-1011.86</v>
      </c>
      <c r="O72" s="32"/>
      <c r="P72" s="132">
        <f>N72/F72*1</f>
        <v>-2.3420657563442426E-2</v>
      </c>
    </row>
    <row r="73" spans="1:16" ht="15" thickTop="1" x14ac:dyDescent="0.3">
      <c r="A73" s="113"/>
      <c r="C73" s="5"/>
      <c r="D73" s="7"/>
      <c r="H73" s="30"/>
      <c r="J73" s="7"/>
      <c r="L73" s="30"/>
      <c r="N73" s="7"/>
    </row>
    <row r="74" spans="1:16" ht="15" thickBot="1" x14ac:dyDescent="0.35">
      <c r="A74" s="115">
        <v>5804</v>
      </c>
      <c r="B74" s="32" t="s">
        <v>137</v>
      </c>
      <c r="C74" s="33"/>
      <c r="D74" s="31"/>
      <c r="E74" s="31"/>
      <c r="F74" s="34">
        <f>F75</f>
        <v>43080</v>
      </c>
      <c r="G74" s="31"/>
      <c r="H74" s="132">
        <f>F74/F53*1</f>
        <v>1.4862360420161949E-3</v>
      </c>
      <c r="I74" s="31"/>
      <c r="J74" s="34">
        <f>J75</f>
        <v>0</v>
      </c>
      <c r="K74" s="31"/>
      <c r="L74" s="132">
        <f>J74/J53*1</f>
        <v>0</v>
      </c>
      <c r="M74" s="31"/>
      <c r="N74" s="34">
        <f>SUM(N77:N83)</f>
        <v>-1011.86</v>
      </c>
      <c r="O74" s="31"/>
      <c r="P74" s="132">
        <f>N74/F74*1</f>
        <v>-2.3487929433611884E-2</v>
      </c>
    </row>
    <row r="75" spans="1:16" ht="15" thickTop="1" x14ac:dyDescent="0.3">
      <c r="A75" s="113">
        <v>580490</v>
      </c>
      <c r="B75" s="10" t="s">
        <v>137</v>
      </c>
      <c r="C75" s="14"/>
      <c r="E75" s="6"/>
      <c r="F75" s="12">
        <v>43080</v>
      </c>
      <c r="G75" s="6"/>
      <c r="H75" s="37">
        <f>F75/F74*1</f>
        <v>1</v>
      </c>
      <c r="I75" s="6"/>
      <c r="J75" s="12">
        <v>0</v>
      </c>
      <c r="L75" s="37">
        <f>J75/J72*1</f>
        <v>0</v>
      </c>
      <c r="N75" s="21">
        <f t="shared" ref="N75" si="13">F75-J75</f>
        <v>43080</v>
      </c>
      <c r="P75" s="37">
        <f t="shared" ref="P75" si="14">N75/F75*1</f>
        <v>1</v>
      </c>
    </row>
    <row r="76" spans="1:16" x14ac:dyDescent="0.3">
      <c r="A76" s="114"/>
      <c r="B76" s="3"/>
      <c r="C76" s="5"/>
      <c r="F76" s="20"/>
      <c r="H76" s="28"/>
      <c r="J76" s="20"/>
      <c r="L76" s="28"/>
      <c r="N76" s="20"/>
      <c r="P76" s="28"/>
    </row>
    <row r="77" spans="1:16" x14ac:dyDescent="0.3">
      <c r="A77" s="115">
        <v>5810</v>
      </c>
      <c r="B77" s="190" t="s">
        <v>163</v>
      </c>
      <c r="C77" s="187"/>
      <c r="D77" s="32"/>
      <c r="E77" s="188"/>
      <c r="F77" s="189">
        <f>F78</f>
        <v>0</v>
      </c>
      <c r="G77" s="188"/>
      <c r="H77" s="202">
        <f>F77/F74*1</f>
        <v>0</v>
      </c>
      <c r="I77" s="188"/>
      <c r="J77" s="189">
        <f>J78</f>
        <v>67.8</v>
      </c>
      <c r="K77" s="32"/>
      <c r="L77" s="202">
        <f>J77/J72*1</f>
        <v>6.3495036523693579E-2</v>
      </c>
      <c r="M77" s="32"/>
      <c r="N77" s="41">
        <f t="shared" ref="N77:N84" si="15">F77-J77</f>
        <v>-67.8</v>
      </c>
      <c r="O77" s="32"/>
      <c r="P77" s="202">
        <v>-1</v>
      </c>
    </row>
    <row r="78" spans="1:16" x14ac:dyDescent="0.3">
      <c r="A78" s="113">
        <v>581090</v>
      </c>
      <c r="B78" s="17" t="s">
        <v>163</v>
      </c>
      <c r="C78" s="14"/>
      <c r="E78" s="6"/>
      <c r="F78" s="12">
        <v>0</v>
      </c>
      <c r="G78" s="6"/>
      <c r="H78" s="37">
        <f>F78/F74*1</f>
        <v>0</v>
      </c>
      <c r="I78" s="6"/>
      <c r="J78" s="12">
        <v>67.8</v>
      </c>
      <c r="L78" s="37">
        <f>J78/J77*1</f>
        <v>1</v>
      </c>
      <c r="N78" s="21">
        <f t="shared" si="15"/>
        <v>-67.8</v>
      </c>
      <c r="P78" s="37">
        <v>0</v>
      </c>
    </row>
    <row r="79" spans="1:16" x14ac:dyDescent="0.3">
      <c r="A79" s="113"/>
      <c r="B79" s="10"/>
      <c r="C79" s="14"/>
      <c r="E79" s="6"/>
      <c r="F79" s="12"/>
      <c r="G79" s="6"/>
      <c r="H79" s="30"/>
      <c r="I79" s="6"/>
      <c r="J79" s="12"/>
      <c r="L79" s="30"/>
      <c r="N79" s="8"/>
      <c r="P79" s="30"/>
    </row>
    <row r="80" spans="1:16" x14ac:dyDescent="0.3">
      <c r="A80" s="115">
        <v>5821</v>
      </c>
      <c r="B80" s="165" t="s">
        <v>138</v>
      </c>
      <c r="C80" s="187"/>
      <c r="D80" s="32"/>
      <c r="E80" s="188"/>
      <c r="F80" s="189">
        <f>F81</f>
        <v>0</v>
      </c>
      <c r="G80" s="188"/>
      <c r="H80" s="202">
        <f>F80/F74*1</f>
        <v>0</v>
      </c>
      <c r="I80" s="188"/>
      <c r="J80" s="189">
        <f>J81</f>
        <v>0</v>
      </c>
      <c r="K80" s="32"/>
      <c r="L80" s="202">
        <v>0</v>
      </c>
      <c r="M80" s="32"/>
      <c r="N80" s="41">
        <f t="shared" si="15"/>
        <v>0</v>
      </c>
      <c r="O80" s="32"/>
      <c r="P80" s="202">
        <v>0</v>
      </c>
    </row>
    <row r="81" spans="1:16" x14ac:dyDescent="0.3">
      <c r="A81" s="113">
        <v>582101</v>
      </c>
      <c r="B81" s="10" t="s">
        <v>455</v>
      </c>
      <c r="C81" s="14"/>
      <c r="E81" s="6"/>
      <c r="F81" s="12">
        <v>0</v>
      </c>
      <c r="G81" s="6"/>
      <c r="H81" s="37">
        <f>F81/F74*1</f>
        <v>0</v>
      </c>
      <c r="I81" s="6"/>
      <c r="J81" s="12">
        <v>0</v>
      </c>
      <c r="L81" s="37">
        <v>0</v>
      </c>
      <c r="N81" s="21">
        <f t="shared" si="15"/>
        <v>0</v>
      </c>
      <c r="P81" s="37">
        <v>0</v>
      </c>
    </row>
    <row r="82" spans="1:16" x14ac:dyDescent="0.3">
      <c r="A82" s="113"/>
      <c r="B82" s="17"/>
      <c r="C82" s="14"/>
      <c r="E82" s="6"/>
      <c r="F82" s="12"/>
      <c r="G82" s="6"/>
      <c r="H82" s="30"/>
      <c r="I82" s="6"/>
      <c r="J82" s="12"/>
      <c r="L82" s="30"/>
      <c r="N82" s="8"/>
      <c r="P82" s="30"/>
    </row>
    <row r="83" spans="1:16" x14ac:dyDescent="0.3">
      <c r="A83" s="115">
        <v>5890</v>
      </c>
      <c r="B83" s="165" t="s">
        <v>139</v>
      </c>
      <c r="C83" s="187"/>
      <c r="D83" s="32"/>
      <c r="E83" s="188"/>
      <c r="F83" s="189">
        <f>F84</f>
        <v>123.74</v>
      </c>
      <c r="G83" s="188"/>
      <c r="H83" s="202">
        <f>F83/F74*1</f>
        <v>2.8723305478180129E-3</v>
      </c>
      <c r="I83" s="188"/>
      <c r="J83" s="189">
        <f>J84</f>
        <v>1000</v>
      </c>
      <c r="K83" s="32"/>
      <c r="L83" s="202">
        <f>J83/J72*1</f>
        <v>0.93650496347630652</v>
      </c>
      <c r="M83" s="32"/>
      <c r="N83" s="41">
        <f t="shared" si="15"/>
        <v>-876.26</v>
      </c>
      <c r="O83" s="32"/>
      <c r="P83" s="202">
        <f>N83/F83*1</f>
        <v>-7.0814611281719735</v>
      </c>
    </row>
    <row r="84" spans="1:16" x14ac:dyDescent="0.3">
      <c r="A84" s="113">
        <v>589090</v>
      </c>
      <c r="B84" s="10" t="s">
        <v>139</v>
      </c>
      <c r="C84" s="14"/>
      <c r="E84" s="6"/>
      <c r="F84" s="12">
        <v>123.74</v>
      </c>
      <c r="G84" s="6"/>
      <c r="H84" s="37">
        <f>F84/F74*1</f>
        <v>2.8723305478180129E-3</v>
      </c>
      <c r="I84" s="6"/>
      <c r="J84" s="12">
        <v>1000</v>
      </c>
      <c r="L84" s="37">
        <f>J84/J83*1</f>
        <v>1</v>
      </c>
      <c r="N84" s="21">
        <f t="shared" si="15"/>
        <v>-876.26</v>
      </c>
      <c r="P84" s="37">
        <f t="shared" ref="P84" si="16">N84/F84*1</f>
        <v>-7.0814611281719735</v>
      </c>
    </row>
    <row r="85" spans="1:16" x14ac:dyDescent="0.3">
      <c r="A85" s="113"/>
      <c r="B85" s="10"/>
      <c r="C85" s="14"/>
      <c r="E85" s="6"/>
      <c r="F85" s="8"/>
      <c r="G85" s="6"/>
      <c r="H85" s="6"/>
      <c r="I85" s="6"/>
      <c r="J85" s="8"/>
      <c r="L85" s="6"/>
      <c r="N85" s="8"/>
    </row>
    <row r="86" spans="1:16" ht="16.2" thickBot="1" x14ac:dyDescent="0.35">
      <c r="A86" s="301" t="s">
        <v>161</v>
      </c>
      <c r="B86" s="301"/>
      <c r="C86" s="52"/>
      <c r="D86" s="52"/>
      <c r="E86" s="52"/>
      <c r="F86" s="53">
        <f>F49+F53-F72</f>
        <v>97941406.750000015</v>
      </c>
      <c r="G86" s="52"/>
      <c r="H86" s="58">
        <f>F86/F9*1</f>
        <v>3.5732861904741169E-2</v>
      </c>
      <c r="I86" s="52"/>
      <c r="J86" s="53">
        <f>J49+J53-J72</f>
        <v>235628646.11000019</v>
      </c>
      <c r="K86" s="52"/>
      <c r="L86" s="58">
        <f>J86/J9*1</f>
        <v>8.9833143628240672E-2</v>
      </c>
      <c r="M86" s="52"/>
      <c r="N86" s="53">
        <f>F86-J86</f>
        <v>-137687239.36000019</v>
      </c>
      <c r="O86" s="52"/>
      <c r="P86" s="66">
        <f>N86/F86*1</f>
        <v>-1.4058123517814407</v>
      </c>
    </row>
    <row r="87" spans="1:16" ht="15" thickTop="1" x14ac:dyDescent="0.3">
      <c r="C87" s="5"/>
      <c r="D87" s="7"/>
      <c r="J87" s="7"/>
      <c r="N87" s="7"/>
    </row>
    <row r="88" spans="1:16" x14ac:dyDescent="0.3">
      <c r="C88" s="5"/>
      <c r="D88" s="7"/>
      <c r="F88" s="75"/>
      <c r="J88" s="75"/>
      <c r="N88" s="7"/>
    </row>
    <row r="89" spans="1:16" x14ac:dyDescent="0.3">
      <c r="C89" s="5"/>
      <c r="D89" s="7"/>
      <c r="F89" s="75"/>
      <c r="J89" s="7"/>
    </row>
    <row r="90" spans="1:16" x14ac:dyDescent="0.3">
      <c r="C90" s="5"/>
      <c r="D90" s="7"/>
      <c r="F90" s="75"/>
      <c r="J90" s="7"/>
    </row>
    <row r="91" spans="1:16" x14ac:dyDescent="0.3">
      <c r="C91" s="5"/>
      <c r="D91" s="7"/>
      <c r="F91" s="75"/>
      <c r="J91" s="7"/>
    </row>
    <row r="92" spans="1:16" x14ac:dyDescent="0.3">
      <c r="C92" s="5"/>
      <c r="D92" s="7"/>
      <c r="F92" s="75"/>
      <c r="J92" s="7"/>
    </row>
    <row r="93" spans="1:16" x14ac:dyDescent="0.3">
      <c r="C93" s="5"/>
      <c r="D93" s="7"/>
      <c r="F93" s="75"/>
      <c r="J93" s="7"/>
    </row>
    <row r="94" spans="1:16" x14ac:dyDescent="0.3">
      <c r="A94" s="6"/>
      <c r="B94" s="6"/>
      <c r="C94" s="14"/>
      <c r="D94" s="8"/>
      <c r="E94" s="6"/>
      <c r="F94" s="182"/>
      <c r="G94" s="6"/>
      <c r="H94" s="6"/>
      <c r="I94" s="6"/>
      <c r="J94" s="8"/>
      <c r="K94" s="6"/>
      <c r="L94" s="6"/>
      <c r="M94" s="6"/>
      <c r="N94" s="6"/>
      <c r="O94" s="6"/>
      <c r="P94" s="6"/>
    </row>
    <row r="95" spans="1:16" x14ac:dyDescent="0.3">
      <c r="A95" s="173"/>
      <c r="B95" s="60"/>
      <c r="C95" s="181"/>
      <c r="D95" s="173"/>
      <c r="E95" s="6"/>
      <c r="F95" s="182"/>
      <c r="G95" s="6"/>
      <c r="H95" s="6"/>
      <c r="I95" s="6"/>
      <c r="J95" s="182"/>
      <c r="K95" s="6"/>
      <c r="L95" s="179"/>
      <c r="M95" s="179"/>
      <c r="N95" s="179"/>
      <c r="O95" s="179"/>
      <c r="P95" s="179"/>
    </row>
    <row r="96" spans="1:16" x14ac:dyDescent="0.3">
      <c r="A96" s="6"/>
      <c r="B96" s="105" t="s">
        <v>450</v>
      </c>
      <c r="C96" s="14"/>
      <c r="D96" s="8"/>
      <c r="E96" s="6"/>
      <c r="F96" s="6"/>
      <c r="G96" s="6"/>
      <c r="H96" s="6"/>
      <c r="I96" s="6"/>
      <c r="J96" s="8"/>
      <c r="K96" s="6"/>
      <c r="L96" s="286" t="s">
        <v>465</v>
      </c>
      <c r="M96" s="286"/>
      <c r="N96" s="286"/>
      <c r="O96" s="286"/>
      <c r="P96" s="286"/>
    </row>
    <row r="97" spans="1:16" x14ac:dyDescent="0.3">
      <c r="A97" s="6"/>
      <c r="B97" s="105" t="s">
        <v>156</v>
      </c>
      <c r="C97" s="14"/>
      <c r="D97" s="8"/>
      <c r="E97" s="6"/>
      <c r="F97" s="182"/>
      <c r="G97" s="6"/>
      <c r="H97" s="6"/>
      <c r="I97" s="6"/>
      <c r="J97" s="182"/>
      <c r="K97" s="6"/>
      <c r="L97" s="294" t="s">
        <v>460</v>
      </c>
      <c r="M97" s="294"/>
      <c r="N97" s="294"/>
      <c r="O97" s="294"/>
      <c r="P97" s="294"/>
    </row>
    <row r="98" spans="1:16" x14ac:dyDescent="0.3">
      <c r="A98" s="6"/>
      <c r="B98" s="6"/>
      <c r="C98" s="6"/>
      <c r="D98" s="14"/>
      <c r="E98" s="14"/>
      <c r="F98" s="180"/>
      <c r="G98" s="180"/>
      <c r="H98" s="6"/>
      <c r="I98" s="6"/>
      <c r="J98" s="180"/>
      <c r="K98" s="21"/>
      <c r="L98" s="6"/>
      <c r="M98" s="6"/>
      <c r="N98" s="6"/>
      <c r="O98" s="6"/>
      <c r="P98" s="6"/>
    </row>
    <row r="99" spans="1:16" x14ac:dyDescent="0.3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</row>
    <row r="100" spans="1:16" x14ac:dyDescent="0.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spans="1:16" x14ac:dyDescent="0.3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spans="1:16" x14ac:dyDescent="0.3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</row>
    <row r="103" spans="1:16" x14ac:dyDescent="0.3">
      <c r="A103" s="6"/>
      <c r="B103" s="6"/>
      <c r="C103" s="6"/>
      <c r="D103" s="6"/>
      <c r="E103" s="6"/>
      <c r="F103" s="302"/>
      <c r="G103" s="302"/>
      <c r="H103" s="302"/>
      <c r="I103" s="302"/>
      <c r="J103" s="302"/>
      <c r="K103" s="6"/>
      <c r="L103" s="6"/>
      <c r="M103" s="6"/>
      <c r="N103" s="6"/>
      <c r="O103" s="6"/>
      <c r="P103" s="6"/>
    </row>
    <row r="104" spans="1:16" x14ac:dyDescent="0.3">
      <c r="A104" s="6"/>
      <c r="B104" s="6"/>
      <c r="C104" s="6"/>
      <c r="D104" s="6"/>
      <c r="E104" s="6"/>
      <c r="F104" s="294" t="s">
        <v>157</v>
      </c>
      <c r="G104" s="294"/>
      <c r="H104" s="294"/>
      <c r="I104" s="294"/>
      <c r="J104" s="294"/>
      <c r="K104" s="6"/>
      <c r="L104" s="6"/>
      <c r="M104" s="6"/>
      <c r="N104" s="6"/>
      <c r="O104" s="6"/>
      <c r="P104" s="6"/>
    </row>
    <row r="105" spans="1:16" x14ac:dyDescent="0.3">
      <c r="A105" s="6"/>
      <c r="B105" s="6"/>
      <c r="C105" s="6"/>
      <c r="D105" s="6"/>
      <c r="E105" s="6"/>
      <c r="F105" s="293" t="s">
        <v>247</v>
      </c>
      <c r="G105" s="293"/>
      <c r="H105" s="293"/>
      <c r="I105" s="293"/>
      <c r="J105" s="293"/>
      <c r="K105" s="6"/>
      <c r="L105" s="6"/>
      <c r="M105" s="6"/>
      <c r="N105" s="6"/>
      <c r="O105" s="6"/>
      <c r="P105" s="6"/>
    </row>
    <row r="106" spans="1:16" x14ac:dyDescent="0.3">
      <c r="A106" s="6"/>
      <c r="B106" s="6"/>
      <c r="C106" s="6"/>
      <c r="D106" s="6"/>
      <c r="E106" s="6"/>
      <c r="F106" s="294" t="s">
        <v>461</v>
      </c>
      <c r="G106" s="294"/>
      <c r="H106" s="294"/>
      <c r="I106" s="294"/>
      <c r="J106" s="294"/>
      <c r="K106" s="6"/>
      <c r="L106" s="6"/>
      <c r="M106" s="6"/>
      <c r="N106" s="6"/>
      <c r="O106" s="6"/>
      <c r="P106" s="6"/>
    </row>
  </sheetData>
  <mergeCells count="18">
    <mergeCell ref="F106:J106"/>
    <mergeCell ref="F103:J103"/>
    <mergeCell ref="A49:B49"/>
    <mergeCell ref="A86:B86"/>
    <mergeCell ref="L97:P97"/>
    <mergeCell ref="F104:J104"/>
    <mergeCell ref="L96:P96"/>
    <mergeCell ref="F105:J105"/>
    <mergeCell ref="A1:P1"/>
    <mergeCell ref="A2:P2"/>
    <mergeCell ref="A3:P3"/>
    <mergeCell ref="A4:P4"/>
    <mergeCell ref="A5:P5"/>
    <mergeCell ref="A9:B9"/>
    <mergeCell ref="A37:B37"/>
    <mergeCell ref="A7:B7"/>
    <mergeCell ref="A24:B24"/>
    <mergeCell ref="A35:B35"/>
  </mergeCells>
  <printOptions horizontalCentered="1"/>
  <pageMargins left="0.11811023622047245" right="0.11811023622047245" top="0.35433070866141736" bottom="0.15748031496062992" header="0.31496062992125984" footer="0.31496062992125984"/>
  <pageSetup scale="70" orientation="landscape" r:id="rId1"/>
  <ignoredErrors>
    <ignoredError sqref="N16 N20 N69 P43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B8E9E-3F41-40EB-868D-0D2869DFBE0C}">
  <sheetPr>
    <tabColor theme="6" tint="0.59999389629810485"/>
  </sheetPr>
  <dimension ref="A1:I276"/>
  <sheetViews>
    <sheetView zoomScale="94" zoomScaleNormal="94" workbookViewId="0">
      <selection sqref="A1:F1"/>
    </sheetView>
  </sheetViews>
  <sheetFormatPr baseColWidth="10" defaultRowHeight="14.4" x14ac:dyDescent="0.3"/>
  <cols>
    <col min="1" max="1" width="11.5546875" style="113"/>
    <col min="2" max="2" width="49.5546875" style="1" customWidth="1"/>
    <col min="3" max="3" width="23.21875" style="199" customWidth="1"/>
    <col min="4" max="4" width="25.77734375" style="199" customWidth="1"/>
    <col min="5" max="5" width="24.44140625" style="199" customWidth="1"/>
    <col min="6" max="6" width="26.5546875" style="199" customWidth="1"/>
    <col min="7" max="7" width="7" style="1" customWidth="1"/>
    <col min="8" max="16384" width="11.5546875" style="1"/>
  </cols>
  <sheetData>
    <row r="1" spans="1:9" ht="17.399999999999999" x14ac:dyDescent="0.3">
      <c r="A1" s="289" t="s">
        <v>3</v>
      </c>
      <c r="B1" s="289"/>
      <c r="C1" s="289"/>
      <c r="D1" s="289"/>
      <c r="E1" s="289"/>
      <c r="F1" s="289"/>
      <c r="G1" s="80"/>
    </row>
    <row r="2" spans="1:9" ht="17.399999999999999" x14ac:dyDescent="0.3">
      <c r="A2" s="289" t="s">
        <v>4</v>
      </c>
      <c r="B2" s="289"/>
      <c r="C2" s="289"/>
      <c r="D2" s="289"/>
      <c r="E2" s="289"/>
      <c r="F2" s="289"/>
      <c r="G2" s="80"/>
    </row>
    <row r="3" spans="1:9" ht="17.399999999999999" x14ac:dyDescent="0.3">
      <c r="A3" s="289" t="s">
        <v>463</v>
      </c>
      <c r="B3" s="289"/>
      <c r="C3" s="289"/>
      <c r="D3" s="289"/>
      <c r="E3" s="289"/>
      <c r="F3" s="289"/>
      <c r="G3" s="80"/>
    </row>
    <row r="4" spans="1:9" ht="17.399999999999999" x14ac:dyDescent="0.3">
      <c r="A4" s="289" t="s">
        <v>464</v>
      </c>
      <c r="B4" s="289"/>
      <c r="C4" s="289"/>
      <c r="D4" s="289"/>
      <c r="E4" s="289"/>
      <c r="F4" s="289"/>
      <c r="G4" s="80"/>
    </row>
    <row r="5" spans="1:9" ht="17.399999999999999" x14ac:dyDescent="0.3">
      <c r="A5" s="289" t="s">
        <v>6</v>
      </c>
      <c r="B5" s="289"/>
      <c r="C5" s="289"/>
      <c r="D5" s="289"/>
      <c r="E5" s="289"/>
      <c r="F5" s="289"/>
      <c r="G5" s="80"/>
      <c r="H5" s="80"/>
      <c r="I5" s="80"/>
    </row>
    <row r="6" spans="1:9" ht="17.399999999999999" x14ac:dyDescent="0.3">
      <c r="A6" s="150"/>
      <c r="B6" s="79"/>
      <c r="C6" s="79"/>
      <c r="D6" s="79"/>
      <c r="E6" s="79"/>
      <c r="F6" s="79"/>
      <c r="G6" s="80"/>
    </row>
    <row r="7" spans="1:9" ht="15.6" x14ac:dyDescent="0.3">
      <c r="A7" s="191" t="s">
        <v>168</v>
      </c>
      <c r="B7" s="191" t="s">
        <v>169</v>
      </c>
      <c r="C7" s="192" t="s">
        <v>375</v>
      </c>
      <c r="D7" s="193" t="s">
        <v>438</v>
      </c>
      <c r="E7" s="193" t="s">
        <v>439</v>
      </c>
      <c r="F7" s="192" t="s">
        <v>376</v>
      </c>
    </row>
    <row r="8" spans="1:9" ht="15.6" x14ac:dyDescent="0.3">
      <c r="A8" s="254"/>
      <c r="B8" s="254"/>
      <c r="C8" s="255"/>
      <c r="D8" s="256"/>
      <c r="E8" s="256"/>
      <c r="F8" s="255"/>
    </row>
    <row r="9" spans="1:9" ht="15.6" x14ac:dyDescent="0.3">
      <c r="A9" s="260">
        <v>1</v>
      </c>
      <c r="B9" s="86" t="s">
        <v>174</v>
      </c>
      <c r="C9" s="261">
        <f>C11+C23+C33+C36+C57</f>
        <v>42089303080.819992</v>
      </c>
      <c r="D9" s="261">
        <f>D11+D23+D33+D36+D57</f>
        <v>6331839661.6000004</v>
      </c>
      <c r="E9" s="261">
        <f>E11+E23+E33+E36+E57</f>
        <v>5950862555.1999998</v>
      </c>
      <c r="F9" s="261">
        <f>C9+D9-E9</f>
        <v>42470280187.219994</v>
      </c>
    </row>
    <row r="10" spans="1:9" ht="15.6" x14ac:dyDescent="0.3">
      <c r="A10" s="257"/>
      <c r="B10" s="212"/>
      <c r="C10" s="258"/>
      <c r="D10" s="258"/>
      <c r="E10" s="258"/>
      <c r="F10" s="258"/>
    </row>
    <row r="11" spans="1:9" x14ac:dyDescent="0.3">
      <c r="A11" s="265">
        <v>11</v>
      </c>
      <c r="B11" s="266" t="s">
        <v>175</v>
      </c>
      <c r="C11" s="267">
        <f>C12+C14+C19+C21</f>
        <v>25704235236.07</v>
      </c>
      <c r="D11" s="267">
        <f>D12+D14+D19+D21</f>
        <v>3378224895.7800002</v>
      </c>
      <c r="E11" s="267">
        <f>E12+E14+E19+E21</f>
        <v>2483196124</v>
      </c>
      <c r="F11" s="267">
        <f t="shared" ref="F11:F70" si="0">C11+D11-E11</f>
        <v>26599264007.849998</v>
      </c>
    </row>
    <row r="12" spans="1:9" x14ac:dyDescent="0.3">
      <c r="A12" s="251">
        <v>1105</v>
      </c>
      <c r="B12" s="252" t="s">
        <v>377</v>
      </c>
      <c r="C12" s="253">
        <f>C13</f>
        <v>0</v>
      </c>
      <c r="D12" s="253">
        <f t="shared" ref="D12:E12" si="1">D13</f>
        <v>1000000</v>
      </c>
      <c r="E12" s="253">
        <f t="shared" si="1"/>
        <v>0</v>
      </c>
      <c r="F12" s="253">
        <f t="shared" si="0"/>
        <v>1000000</v>
      </c>
    </row>
    <row r="13" spans="1:9" x14ac:dyDescent="0.3">
      <c r="A13" s="205">
        <v>110502</v>
      </c>
      <c r="B13" s="206" t="s">
        <v>177</v>
      </c>
      <c r="C13" s="196">
        <v>0</v>
      </c>
      <c r="D13" s="196">
        <v>1000000</v>
      </c>
      <c r="E13" s="196">
        <v>0</v>
      </c>
      <c r="F13" s="196">
        <f t="shared" si="0"/>
        <v>1000000</v>
      </c>
    </row>
    <row r="14" spans="1:9" x14ac:dyDescent="0.3">
      <c r="A14" s="251">
        <v>1110</v>
      </c>
      <c r="B14" s="252" t="s">
        <v>178</v>
      </c>
      <c r="C14" s="253">
        <f>SUM(C15:C18)</f>
        <v>7501952360.5200005</v>
      </c>
      <c r="D14" s="253">
        <f t="shared" ref="D14:F14" si="2">SUM(D15:D18)</f>
        <v>2772224838.7800002</v>
      </c>
      <c r="E14" s="253">
        <f t="shared" si="2"/>
        <v>2399580662</v>
      </c>
      <c r="F14" s="253">
        <f t="shared" si="2"/>
        <v>7874596537.3000002</v>
      </c>
    </row>
    <row r="15" spans="1:9" x14ac:dyDescent="0.3">
      <c r="A15" s="205">
        <v>111005</v>
      </c>
      <c r="B15" s="206" t="s">
        <v>179</v>
      </c>
      <c r="C15" s="196">
        <v>1082387124.6600001</v>
      </c>
      <c r="D15" s="196">
        <v>2772224838.7800002</v>
      </c>
      <c r="E15" s="196">
        <v>2399580662</v>
      </c>
      <c r="F15" s="196">
        <f t="shared" si="0"/>
        <v>1455031301.4400005</v>
      </c>
    </row>
    <row r="16" spans="1:9" x14ac:dyDescent="0.3">
      <c r="A16" s="205">
        <v>111006</v>
      </c>
      <c r="B16" s="206" t="s">
        <v>180</v>
      </c>
      <c r="C16" s="196">
        <v>6856328.0199999996</v>
      </c>
      <c r="D16" s="196">
        <v>0</v>
      </c>
      <c r="E16" s="196">
        <v>0</v>
      </c>
      <c r="F16" s="196">
        <f t="shared" si="0"/>
        <v>6856328.0199999996</v>
      </c>
    </row>
    <row r="17" spans="1:6" x14ac:dyDescent="0.3">
      <c r="A17" s="205">
        <v>111008</v>
      </c>
      <c r="B17" s="206" t="s">
        <v>440</v>
      </c>
      <c r="C17" s="196">
        <v>1804161939.26</v>
      </c>
      <c r="D17" s="196">
        <v>0</v>
      </c>
      <c r="E17" s="196">
        <v>0</v>
      </c>
      <c r="F17" s="196">
        <f t="shared" si="0"/>
        <v>1804161939.26</v>
      </c>
    </row>
    <row r="18" spans="1:6" x14ac:dyDescent="0.3">
      <c r="A18" s="205">
        <v>111090</v>
      </c>
      <c r="B18" s="206" t="s">
        <v>181</v>
      </c>
      <c r="C18" s="196">
        <v>4608546968.5799999</v>
      </c>
      <c r="D18" s="196">
        <v>0</v>
      </c>
      <c r="E18" s="196">
        <v>0</v>
      </c>
      <c r="F18" s="196">
        <f t="shared" si="0"/>
        <v>4608546968.5799999</v>
      </c>
    </row>
    <row r="19" spans="1:6" x14ac:dyDescent="0.3">
      <c r="A19" s="251">
        <v>1132</v>
      </c>
      <c r="B19" s="252" t="s">
        <v>182</v>
      </c>
      <c r="C19" s="253">
        <f>C20</f>
        <v>12021097891.02</v>
      </c>
      <c r="D19" s="253">
        <f t="shared" ref="D19:E19" si="3">D20</f>
        <v>605000057</v>
      </c>
      <c r="E19" s="253">
        <f t="shared" si="3"/>
        <v>83615462</v>
      </c>
      <c r="F19" s="253">
        <f t="shared" si="0"/>
        <v>12542482486.02</v>
      </c>
    </row>
    <row r="20" spans="1:6" x14ac:dyDescent="0.3">
      <c r="A20" s="205">
        <v>113210</v>
      </c>
      <c r="B20" s="206" t="s">
        <v>183</v>
      </c>
      <c r="C20" s="196">
        <v>12021097891.02</v>
      </c>
      <c r="D20" s="196">
        <v>605000057</v>
      </c>
      <c r="E20" s="196">
        <v>83615462</v>
      </c>
      <c r="F20" s="196">
        <f t="shared" si="0"/>
        <v>12542482486.02</v>
      </c>
    </row>
    <row r="21" spans="1:6" x14ac:dyDescent="0.3">
      <c r="A21" s="251">
        <v>1133</v>
      </c>
      <c r="B21" s="252" t="s">
        <v>184</v>
      </c>
      <c r="C21" s="253">
        <f>C22</f>
        <v>6181184984.5299997</v>
      </c>
      <c r="D21" s="253">
        <f t="shared" ref="D21:E21" si="4">D22</f>
        <v>0</v>
      </c>
      <c r="E21" s="253">
        <f t="shared" si="4"/>
        <v>0</v>
      </c>
      <c r="F21" s="253">
        <f t="shared" si="0"/>
        <v>6181184984.5299997</v>
      </c>
    </row>
    <row r="22" spans="1:6" x14ac:dyDescent="0.3">
      <c r="A22" s="203">
        <v>113301</v>
      </c>
      <c r="B22" s="194" t="s">
        <v>185</v>
      </c>
      <c r="C22" s="196">
        <v>6181184984.5299997</v>
      </c>
      <c r="D22" s="196">
        <v>0</v>
      </c>
      <c r="E22" s="196">
        <v>0</v>
      </c>
      <c r="F22" s="196">
        <f t="shared" si="0"/>
        <v>6181184984.5299997</v>
      </c>
    </row>
    <row r="23" spans="1:6" x14ac:dyDescent="0.3">
      <c r="A23" s="265">
        <v>13</v>
      </c>
      <c r="B23" s="266" t="s">
        <v>186</v>
      </c>
      <c r="C23" s="267">
        <f>C24+C26+C29+C31</f>
        <v>2100992864.05</v>
      </c>
      <c r="D23" s="267">
        <f t="shared" ref="D23:E23" si="5">D24+D26+D29+D31</f>
        <v>2909812028</v>
      </c>
      <c r="E23" s="267">
        <f t="shared" si="5"/>
        <v>3417778617.1999998</v>
      </c>
      <c r="F23" s="267">
        <f t="shared" si="0"/>
        <v>1593026274.8500004</v>
      </c>
    </row>
    <row r="24" spans="1:6" x14ac:dyDescent="0.3">
      <c r="A24" s="251">
        <v>1317</v>
      </c>
      <c r="B24" s="252" t="s">
        <v>187</v>
      </c>
      <c r="C24" s="253">
        <f>C25</f>
        <v>1971838652.05</v>
      </c>
      <c r="D24" s="253">
        <f t="shared" ref="D24:E24" si="6">D25</f>
        <v>2881909275</v>
      </c>
      <c r="E24" s="253">
        <f t="shared" si="6"/>
        <v>3386698278.1999998</v>
      </c>
      <c r="F24" s="253">
        <f t="shared" si="0"/>
        <v>1467049648.8500004</v>
      </c>
    </row>
    <row r="25" spans="1:6" x14ac:dyDescent="0.3">
      <c r="A25" s="205">
        <v>131703</v>
      </c>
      <c r="B25" s="206" t="s">
        <v>105</v>
      </c>
      <c r="C25" s="196">
        <v>1971838652.05</v>
      </c>
      <c r="D25" s="196">
        <v>2881909275</v>
      </c>
      <c r="E25" s="196">
        <v>3386698278.1999998</v>
      </c>
      <c r="F25" s="196">
        <f t="shared" si="0"/>
        <v>1467049648.8500004</v>
      </c>
    </row>
    <row r="26" spans="1:6" x14ac:dyDescent="0.3">
      <c r="A26" s="251">
        <v>1384</v>
      </c>
      <c r="B26" s="252" t="s">
        <v>188</v>
      </c>
      <c r="C26" s="253">
        <f>C27+C28</f>
        <v>14313972</v>
      </c>
      <c r="D26" s="253">
        <f t="shared" ref="D26:E26" si="7">D27+D28</f>
        <v>20927375</v>
      </c>
      <c r="E26" s="253">
        <f t="shared" si="7"/>
        <v>31080339</v>
      </c>
      <c r="F26" s="253">
        <f t="shared" si="0"/>
        <v>4161008</v>
      </c>
    </row>
    <row r="27" spans="1:6" x14ac:dyDescent="0.3">
      <c r="A27" s="205">
        <v>138439</v>
      </c>
      <c r="B27" s="206" t="s">
        <v>189</v>
      </c>
      <c r="C27" s="196">
        <v>1877792</v>
      </c>
      <c r="D27" s="196">
        <v>16808625</v>
      </c>
      <c r="E27" s="196">
        <v>15766909</v>
      </c>
      <c r="F27" s="196">
        <f t="shared" si="0"/>
        <v>2919508</v>
      </c>
    </row>
    <row r="28" spans="1:6" x14ac:dyDescent="0.3">
      <c r="A28" s="205">
        <v>138490</v>
      </c>
      <c r="B28" s="206" t="s">
        <v>190</v>
      </c>
      <c r="C28" s="196">
        <v>12436180</v>
      </c>
      <c r="D28" s="196">
        <v>4118750</v>
      </c>
      <c r="E28" s="196">
        <v>15313430</v>
      </c>
      <c r="F28" s="196">
        <f t="shared" si="0"/>
        <v>1241500</v>
      </c>
    </row>
    <row r="29" spans="1:6" x14ac:dyDescent="0.3">
      <c r="A29" s="251">
        <v>1385</v>
      </c>
      <c r="B29" s="252" t="s">
        <v>378</v>
      </c>
      <c r="C29" s="253">
        <f>C30</f>
        <v>114840240</v>
      </c>
      <c r="D29" s="253">
        <f t="shared" ref="D29:E29" si="8">D30</f>
        <v>6975378</v>
      </c>
      <c r="E29" s="253">
        <f t="shared" si="8"/>
        <v>0</v>
      </c>
      <c r="F29" s="253">
        <f t="shared" si="0"/>
        <v>121815618</v>
      </c>
    </row>
    <row r="30" spans="1:6" x14ac:dyDescent="0.3">
      <c r="A30" s="205">
        <v>138502</v>
      </c>
      <c r="B30" s="206" t="s">
        <v>192</v>
      </c>
      <c r="C30" s="196">
        <v>114840240</v>
      </c>
      <c r="D30" s="196">
        <v>6975378</v>
      </c>
      <c r="E30" s="196">
        <v>0</v>
      </c>
      <c r="F30" s="196">
        <f t="shared" si="0"/>
        <v>121815618</v>
      </c>
    </row>
    <row r="31" spans="1:6" x14ac:dyDescent="0.3">
      <c r="A31" s="251">
        <v>1386</v>
      </c>
      <c r="B31" s="252" t="s">
        <v>379</v>
      </c>
      <c r="C31" s="253">
        <f>C32</f>
        <v>0</v>
      </c>
      <c r="D31" s="253">
        <f t="shared" ref="D31:E31" si="9">D32</f>
        <v>0</v>
      </c>
      <c r="E31" s="253">
        <f t="shared" si="9"/>
        <v>0</v>
      </c>
      <c r="F31" s="253">
        <f t="shared" si="0"/>
        <v>0</v>
      </c>
    </row>
    <row r="32" spans="1:6" x14ac:dyDescent="0.3">
      <c r="A32" s="205">
        <v>138602</v>
      </c>
      <c r="B32" s="206" t="s">
        <v>194</v>
      </c>
      <c r="C32" s="196">
        <v>0</v>
      </c>
      <c r="D32" s="196">
        <v>0</v>
      </c>
      <c r="E32" s="196">
        <v>0</v>
      </c>
      <c r="F32" s="196">
        <f t="shared" si="0"/>
        <v>0</v>
      </c>
    </row>
    <row r="33" spans="1:6" x14ac:dyDescent="0.3">
      <c r="A33" s="265">
        <v>15</v>
      </c>
      <c r="B33" s="266" t="s">
        <v>195</v>
      </c>
      <c r="C33" s="267">
        <f>C34</f>
        <v>19247515.82</v>
      </c>
      <c r="D33" s="267">
        <f t="shared" ref="D33:E34" si="10">D34</f>
        <v>6450000</v>
      </c>
      <c r="E33" s="267">
        <f t="shared" si="10"/>
        <v>7737050</v>
      </c>
      <c r="F33" s="267">
        <f t="shared" si="0"/>
        <v>17960465.82</v>
      </c>
    </row>
    <row r="34" spans="1:6" x14ac:dyDescent="0.3">
      <c r="A34" s="251">
        <v>1510</v>
      </c>
      <c r="B34" s="252" t="s">
        <v>196</v>
      </c>
      <c r="C34" s="253">
        <f>C35</f>
        <v>19247515.82</v>
      </c>
      <c r="D34" s="253">
        <f t="shared" si="10"/>
        <v>6450000</v>
      </c>
      <c r="E34" s="253">
        <f t="shared" si="10"/>
        <v>7737050</v>
      </c>
      <c r="F34" s="253">
        <f t="shared" si="0"/>
        <v>17960465.82</v>
      </c>
    </row>
    <row r="35" spans="1:6" x14ac:dyDescent="0.3">
      <c r="A35" s="205">
        <v>151090</v>
      </c>
      <c r="B35" s="206" t="s">
        <v>197</v>
      </c>
      <c r="C35" s="196">
        <v>19247515.82</v>
      </c>
      <c r="D35" s="196">
        <v>6450000</v>
      </c>
      <c r="E35" s="196">
        <v>7737050</v>
      </c>
      <c r="F35" s="196">
        <f t="shared" si="0"/>
        <v>17960465.82</v>
      </c>
    </row>
    <row r="36" spans="1:6" x14ac:dyDescent="0.3">
      <c r="A36" s="265">
        <v>16</v>
      </c>
      <c r="B36" s="266" t="s">
        <v>199</v>
      </c>
      <c r="C36" s="267">
        <f>C37+C39+C41+C43+C46+C49+C51</f>
        <v>13684643732.32</v>
      </c>
      <c r="D36" s="267">
        <f t="shared" ref="D36:E36" si="11">D37+D39+D41+D43+D46+D49+D51</f>
        <v>696000</v>
      </c>
      <c r="E36" s="267">
        <f t="shared" si="11"/>
        <v>32206234</v>
      </c>
      <c r="F36" s="267">
        <f t="shared" si="0"/>
        <v>13653133498.32</v>
      </c>
    </row>
    <row r="37" spans="1:6" x14ac:dyDescent="0.3">
      <c r="A37" s="251">
        <v>1605</v>
      </c>
      <c r="B37" s="252" t="s">
        <v>380</v>
      </c>
      <c r="C37" s="253">
        <f>C38</f>
        <v>5004601193</v>
      </c>
      <c r="D37" s="253">
        <f t="shared" ref="D37:E37" si="12">D38</f>
        <v>0</v>
      </c>
      <c r="E37" s="253">
        <f t="shared" si="12"/>
        <v>0</v>
      </c>
      <c r="F37" s="253">
        <f t="shared" si="0"/>
        <v>5004601193</v>
      </c>
    </row>
    <row r="38" spans="1:6" x14ac:dyDescent="0.3">
      <c r="A38" s="205">
        <v>160501</v>
      </c>
      <c r="B38" s="206" t="s">
        <v>381</v>
      </c>
      <c r="C38" s="196">
        <v>5004601193</v>
      </c>
      <c r="D38" s="196">
        <v>0</v>
      </c>
      <c r="E38" s="196">
        <v>0</v>
      </c>
      <c r="F38" s="196">
        <f t="shared" si="0"/>
        <v>5004601193</v>
      </c>
    </row>
    <row r="39" spans="1:6" x14ac:dyDescent="0.3">
      <c r="A39" s="251">
        <v>1640</v>
      </c>
      <c r="B39" s="252" t="s">
        <v>200</v>
      </c>
      <c r="C39" s="253">
        <f t="shared" ref="C39:E39" si="13">C40</f>
        <v>10549950115</v>
      </c>
      <c r="D39" s="253">
        <f t="shared" si="13"/>
        <v>0</v>
      </c>
      <c r="E39" s="253">
        <f t="shared" si="13"/>
        <v>0</v>
      </c>
      <c r="F39" s="253">
        <f t="shared" si="0"/>
        <v>10549950115</v>
      </c>
    </row>
    <row r="40" spans="1:6" x14ac:dyDescent="0.3">
      <c r="A40" s="205">
        <v>164001</v>
      </c>
      <c r="B40" s="206" t="s">
        <v>26</v>
      </c>
      <c r="C40" s="196">
        <v>10549950115</v>
      </c>
      <c r="D40" s="196">
        <v>0</v>
      </c>
      <c r="E40" s="196">
        <v>0</v>
      </c>
      <c r="F40" s="196">
        <f t="shared" si="0"/>
        <v>10549950115</v>
      </c>
    </row>
    <row r="41" spans="1:6" x14ac:dyDescent="0.3">
      <c r="A41" s="251">
        <v>1655</v>
      </c>
      <c r="B41" s="252" t="s">
        <v>201</v>
      </c>
      <c r="C41" s="253">
        <f>C42</f>
        <v>327707224.69999999</v>
      </c>
      <c r="D41" s="253">
        <f t="shared" ref="D41:E41" si="14">D42</f>
        <v>696000</v>
      </c>
      <c r="E41" s="253">
        <f t="shared" si="14"/>
        <v>0</v>
      </c>
      <c r="F41" s="253">
        <f t="shared" si="0"/>
        <v>328403224.69999999</v>
      </c>
    </row>
    <row r="42" spans="1:6" x14ac:dyDescent="0.3">
      <c r="A42" s="205">
        <v>165511</v>
      </c>
      <c r="B42" s="206" t="s">
        <v>27</v>
      </c>
      <c r="C42" s="196">
        <v>327707224.69999999</v>
      </c>
      <c r="D42" s="196">
        <v>696000</v>
      </c>
      <c r="E42" s="196">
        <v>0</v>
      </c>
      <c r="F42" s="196">
        <f t="shared" si="0"/>
        <v>328403224.69999999</v>
      </c>
    </row>
    <row r="43" spans="1:6" x14ac:dyDescent="0.3">
      <c r="A43" s="251">
        <v>1665</v>
      </c>
      <c r="B43" s="252" t="s">
        <v>382</v>
      </c>
      <c r="C43" s="253">
        <f>C44+C45</f>
        <v>153074309.90000001</v>
      </c>
      <c r="D43" s="253">
        <f t="shared" ref="D43:E43" si="15">D44+D45</f>
        <v>0</v>
      </c>
      <c r="E43" s="253">
        <f t="shared" si="15"/>
        <v>216000</v>
      </c>
      <c r="F43" s="253">
        <f t="shared" si="0"/>
        <v>152858309.90000001</v>
      </c>
    </row>
    <row r="44" spans="1:6" x14ac:dyDescent="0.3">
      <c r="A44" s="205">
        <v>166501</v>
      </c>
      <c r="B44" s="206" t="s">
        <v>28</v>
      </c>
      <c r="C44" s="196">
        <v>128839796.08</v>
      </c>
      <c r="D44" s="196">
        <v>0</v>
      </c>
      <c r="E44" s="196">
        <v>0</v>
      </c>
      <c r="F44" s="196">
        <f t="shared" si="0"/>
        <v>128839796.08</v>
      </c>
    </row>
    <row r="45" spans="1:6" x14ac:dyDescent="0.3">
      <c r="A45" s="205">
        <v>166502</v>
      </c>
      <c r="B45" s="206" t="s">
        <v>29</v>
      </c>
      <c r="C45" s="196">
        <v>24234513.82</v>
      </c>
      <c r="D45" s="196">
        <v>0</v>
      </c>
      <c r="E45" s="196">
        <v>216000</v>
      </c>
      <c r="F45" s="196">
        <f t="shared" si="0"/>
        <v>24018513.82</v>
      </c>
    </row>
    <row r="46" spans="1:6" x14ac:dyDescent="0.3">
      <c r="A46" s="251">
        <v>1670</v>
      </c>
      <c r="B46" s="252" t="s">
        <v>203</v>
      </c>
      <c r="C46" s="253">
        <f>C47+C48</f>
        <v>380353451.33999997</v>
      </c>
      <c r="D46" s="253">
        <f t="shared" ref="D46:E46" si="16">D47+D48</f>
        <v>0</v>
      </c>
      <c r="E46" s="253">
        <f t="shared" si="16"/>
        <v>480000</v>
      </c>
      <c r="F46" s="253">
        <f t="shared" si="0"/>
        <v>379873451.33999997</v>
      </c>
    </row>
    <row r="47" spans="1:6" x14ac:dyDescent="0.3">
      <c r="A47" s="205">
        <v>167001</v>
      </c>
      <c r="B47" s="206" t="s">
        <v>30</v>
      </c>
      <c r="C47" s="196">
        <v>27877467</v>
      </c>
      <c r="D47" s="196">
        <v>0</v>
      </c>
      <c r="E47" s="196">
        <v>0</v>
      </c>
      <c r="F47" s="196">
        <f t="shared" si="0"/>
        <v>27877467</v>
      </c>
    </row>
    <row r="48" spans="1:6" x14ac:dyDescent="0.3">
      <c r="A48" s="205">
        <v>167002</v>
      </c>
      <c r="B48" s="206" t="s">
        <v>31</v>
      </c>
      <c r="C48" s="196">
        <v>352475984.33999997</v>
      </c>
      <c r="D48" s="196">
        <v>0</v>
      </c>
      <c r="E48" s="196">
        <v>480000</v>
      </c>
      <c r="F48" s="196">
        <f t="shared" si="0"/>
        <v>351995984.33999997</v>
      </c>
    </row>
    <row r="49" spans="1:6" x14ac:dyDescent="0.3">
      <c r="A49" s="251">
        <v>1675</v>
      </c>
      <c r="B49" s="252" t="s">
        <v>204</v>
      </c>
      <c r="C49" s="253">
        <f>C50</f>
        <v>246654696</v>
      </c>
      <c r="D49" s="253">
        <f t="shared" ref="D49:E49" si="17">D50</f>
        <v>0</v>
      </c>
      <c r="E49" s="253">
        <f t="shared" si="17"/>
        <v>0</v>
      </c>
      <c r="F49" s="253">
        <f t="shared" si="0"/>
        <v>246654696</v>
      </c>
    </row>
    <row r="50" spans="1:6" x14ac:dyDescent="0.3">
      <c r="A50" s="205">
        <v>167502</v>
      </c>
      <c r="B50" s="206" t="s">
        <v>205</v>
      </c>
      <c r="C50" s="196">
        <v>246654696</v>
      </c>
      <c r="D50" s="196">
        <v>0</v>
      </c>
      <c r="E50" s="196">
        <v>0</v>
      </c>
      <c r="F50" s="196">
        <f t="shared" si="0"/>
        <v>246654696</v>
      </c>
    </row>
    <row r="51" spans="1:6" x14ac:dyDescent="0.3">
      <c r="A51" s="251">
        <v>1685</v>
      </c>
      <c r="B51" s="252" t="s">
        <v>206</v>
      </c>
      <c r="C51" s="253">
        <f>SUM(C52:C56)</f>
        <v>-2977697257.6199999</v>
      </c>
      <c r="D51" s="253">
        <f t="shared" ref="D51:E51" si="18">SUM(D52:D56)</f>
        <v>0</v>
      </c>
      <c r="E51" s="253">
        <f t="shared" si="18"/>
        <v>31510234</v>
      </c>
      <c r="F51" s="253">
        <f t="shared" si="0"/>
        <v>-3009207491.6199999</v>
      </c>
    </row>
    <row r="52" spans="1:6" x14ac:dyDescent="0.3">
      <c r="A52" s="205">
        <v>168501</v>
      </c>
      <c r="B52" s="206" t="s">
        <v>32</v>
      </c>
      <c r="C52" s="196">
        <v>-2485687307.6900001</v>
      </c>
      <c r="D52" s="196">
        <v>0</v>
      </c>
      <c r="E52" s="196">
        <v>25924255</v>
      </c>
      <c r="F52" s="196">
        <f t="shared" si="0"/>
        <v>-2511611562.6900001</v>
      </c>
    </row>
    <row r="53" spans="1:6" x14ac:dyDescent="0.3">
      <c r="A53" s="205">
        <v>168504</v>
      </c>
      <c r="B53" s="206" t="s">
        <v>33</v>
      </c>
      <c r="C53" s="196">
        <v>-183830790.69999999</v>
      </c>
      <c r="D53" s="196">
        <v>0</v>
      </c>
      <c r="E53" s="196">
        <v>1120876</v>
      </c>
      <c r="F53" s="196">
        <f t="shared" si="0"/>
        <v>-184951666.69999999</v>
      </c>
    </row>
    <row r="54" spans="1:6" x14ac:dyDescent="0.3">
      <c r="A54" s="205">
        <v>168506</v>
      </c>
      <c r="B54" s="206" t="s">
        <v>34</v>
      </c>
      <c r="C54" s="196">
        <v>-75867752.230000004</v>
      </c>
      <c r="D54" s="196">
        <v>0</v>
      </c>
      <c r="E54" s="196">
        <v>316526</v>
      </c>
      <c r="F54" s="196">
        <f t="shared" si="0"/>
        <v>-76184278.230000004</v>
      </c>
    </row>
    <row r="55" spans="1:6" x14ac:dyDescent="0.3">
      <c r="A55" s="205">
        <v>168507</v>
      </c>
      <c r="B55" s="206" t="s">
        <v>383</v>
      </c>
      <c r="C55" s="196">
        <v>-188323029</v>
      </c>
      <c r="D55" s="196">
        <v>0</v>
      </c>
      <c r="E55" s="196">
        <v>3091863</v>
      </c>
      <c r="F55" s="196">
        <f t="shared" si="0"/>
        <v>-191414892</v>
      </c>
    </row>
    <row r="56" spans="1:6" x14ac:dyDescent="0.3">
      <c r="A56" s="205">
        <v>168508</v>
      </c>
      <c r="B56" s="206" t="s">
        <v>36</v>
      </c>
      <c r="C56" s="196">
        <v>-43988378</v>
      </c>
      <c r="D56" s="196">
        <v>0</v>
      </c>
      <c r="E56" s="196">
        <v>1056714</v>
      </c>
      <c r="F56" s="196">
        <f t="shared" si="0"/>
        <v>-45045092</v>
      </c>
    </row>
    <row r="57" spans="1:6" x14ac:dyDescent="0.3">
      <c r="A57" s="265">
        <v>19</v>
      </c>
      <c r="B57" s="266" t="s">
        <v>207</v>
      </c>
      <c r="C57" s="267">
        <f>C58+C60+C65+C67+C69</f>
        <v>580183732.55999994</v>
      </c>
      <c r="D57" s="267">
        <f t="shared" ref="D57:E57" si="19">D58+D60+D65+D67+D69</f>
        <v>36656737.82</v>
      </c>
      <c r="E57" s="267">
        <f t="shared" si="19"/>
        <v>9944530</v>
      </c>
      <c r="F57" s="267">
        <f t="shared" si="0"/>
        <v>606895940.38</v>
      </c>
    </row>
    <row r="58" spans="1:6" x14ac:dyDescent="0.3">
      <c r="A58" s="251">
        <v>1906</v>
      </c>
      <c r="B58" s="252" t="s">
        <v>384</v>
      </c>
      <c r="C58" s="253">
        <f>C59</f>
        <v>0</v>
      </c>
      <c r="D58" s="253">
        <f t="shared" ref="D58:E58" si="20">D59</f>
        <v>12443554</v>
      </c>
      <c r="E58" s="253">
        <f t="shared" si="20"/>
        <v>4273500</v>
      </c>
      <c r="F58" s="253">
        <f t="shared" si="0"/>
        <v>8170054</v>
      </c>
    </row>
    <row r="59" spans="1:6" x14ac:dyDescent="0.3">
      <c r="A59" s="205">
        <v>190601</v>
      </c>
      <c r="B59" s="206" t="s">
        <v>385</v>
      </c>
      <c r="C59" s="196">
        <v>0</v>
      </c>
      <c r="D59" s="196">
        <v>12443554</v>
      </c>
      <c r="E59" s="196">
        <v>4273500</v>
      </c>
      <c r="F59" s="196">
        <f t="shared" si="0"/>
        <v>8170054</v>
      </c>
    </row>
    <row r="60" spans="1:6" x14ac:dyDescent="0.3">
      <c r="A60" s="251">
        <v>1907</v>
      </c>
      <c r="B60" s="252" t="s">
        <v>386</v>
      </c>
      <c r="C60" s="253">
        <f>C61+C62+C63+C64</f>
        <v>541162897.05999994</v>
      </c>
      <c r="D60" s="253">
        <f t="shared" ref="D60:E60" si="21">D61+D62+D63+D64</f>
        <v>24213183.82</v>
      </c>
      <c r="E60" s="253">
        <f t="shared" si="21"/>
        <v>5195548</v>
      </c>
      <c r="F60" s="253">
        <f t="shared" si="0"/>
        <v>560180532.88</v>
      </c>
    </row>
    <row r="61" spans="1:6" x14ac:dyDescent="0.3">
      <c r="A61" s="205">
        <v>190701</v>
      </c>
      <c r="B61" s="206" t="s">
        <v>40</v>
      </c>
      <c r="C61" s="196">
        <v>398766000</v>
      </c>
      <c r="D61" s="196">
        <v>15034000</v>
      </c>
      <c r="E61" s="196">
        <v>0</v>
      </c>
      <c r="F61" s="196">
        <f t="shared" si="0"/>
        <v>413800000</v>
      </c>
    </row>
    <row r="62" spans="1:6" x14ac:dyDescent="0.3">
      <c r="A62" s="205">
        <v>190702</v>
      </c>
      <c r="B62" s="206" t="s">
        <v>210</v>
      </c>
      <c r="C62" s="196">
        <v>83862897.060000002</v>
      </c>
      <c r="D62" s="196">
        <v>9179183.8200000003</v>
      </c>
      <c r="E62" s="196">
        <v>5195548</v>
      </c>
      <c r="F62" s="196">
        <f t="shared" si="0"/>
        <v>87846532.879999995</v>
      </c>
    </row>
    <row r="63" spans="1:6" x14ac:dyDescent="0.3">
      <c r="A63" s="205">
        <v>190703</v>
      </c>
      <c r="B63" s="206" t="s">
        <v>41</v>
      </c>
      <c r="C63" s="196">
        <v>58534000</v>
      </c>
      <c r="D63" s="196">
        <v>0</v>
      </c>
      <c r="E63" s="196">
        <v>0</v>
      </c>
      <c r="F63" s="196">
        <f t="shared" si="0"/>
        <v>58534000</v>
      </c>
    </row>
    <row r="64" spans="1:6" x14ac:dyDescent="0.3">
      <c r="A64" s="205">
        <v>190705</v>
      </c>
      <c r="B64" s="206" t="s">
        <v>387</v>
      </c>
      <c r="C64" s="196">
        <v>0</v>
      </c>
      <c r="D64" s="196">
        <v>0</v>
      </c>
      <c r="E64" s="196">
        <v>0</v>
      </c>
      <c r="F64" s="196">
        <f t="shared" si="0"/>
        <v>0</v>
      </c>
    </row>
    <row r="65" spans="1:6" x14ac:dyDescent="0.3">
      <c r="A65" s="251">
        <v>1909</v>
      </c>
      <c r="B65" s="252" t="s">
        <v>211</v>
      </c>
      <c r="C65" s="253">
        <f>C66</f>
        <v>972942</v>
      </c>
      <c r="D65" s="253">
        <f t="shared" ref="D65:E65" si="22">D66</f>
        <v>0</v>
      </c>
      <c r="E65" s="253">
        <f t="shared" si="22"/>
        <v>0</v>
      </c>
      <c r="F65" s="253">
        <f t="shared" si="0"/>
        <v>972942</v>
      </c>
    </row>
    <row r="66" spans="1:6" x14ac:dyDescent="0.3">
      <c r="A66" s="205">
        <v>190903</v>
      </c>
      <c r="B66" s="206" t="s">
        <v>42</v>
      </c>
      <c r="C66" s="196">
        <v>972942</v>
      </c>
      <c r="D66" s="196">
        <v>0</v>
      </c>
      <c r="E66" s="196">
        <v>0</v>
      </c>
      <c r="F66" s="196">
        <f t="shared" si="0"/>
        <v>972942</v>
      </c>
    </row>
    <row r="67" spans="1:6" x14ac:dyDescent="0.3">
      <c r="A67" s="251">
        <v>1970</v>
      </c>
      <c r="B67" s="252" t="s">
        <v>212</v>
      </c>
      <c r="C67" s="253">
        <f>C68</f>
        <v>110875328.5</v>
      </c>
      <c r="D67" s="253">
        <f t="shared" ref="D67:E67" si="23">D68</f>
        <v>0</v>
      </c>
      <c r="E67" s="253">
        <f t="shared" si="23"/>
        <v>0</v>
      </c>
      <c r="F67" s="253">
        <f t="shared" si="0"/>
        <v>110875328.5</v>
      </c>
    </row>
    <row r="68" spans="1:6" x14ac:dyDescent="0.3">
      <c r="A68" s="205">
        <v>197008</v>
      </c>
      <c r="B68" s="206" t="s">
        <v>43</v>
      </c>
      <c r="C68" s="196">
        <v>110875328.5</v>
      </c>
      <c r="D68" s="196">
        <v>0</v>
      </c>
      <c r="E68" s="196">
        <v>0</v>
      </c>
      <c r="F68" s="196">
        <f t="shared" si="0"/>
        <v>110875328.5</v>
      </c>
    </row>
    <row r="69" spans="1:6" x14ac:dyDescent="0.3">
      <c r="A69" s="251">
        <v>1975</v>
      </c>
      <c r="B69" s="252" t="s">
        <v>213</v>
      </c>
      <c r="C69" s="253">
        <f>C70</f>
        <v>-72827435</v>
      </c>
      <c r="D69" s="253">
        <f t="shared" ref="D69:E69" si="24">D70</f>
        <v>0</v>
      </c>
      <c r="E69" s="253">
        <f t="shared" si="24"/>
        <v>475482</v>
      </c>
      <c r="F69" s="253">
        <f t="shared" si="0"/>
        <v>-73302917</v>
      </c>
    </row>
    <row r="70" spans="1:6" x14ac:dyDescent="0.3">
      <c r="A70" s="205">
        <v>197508</v>
      </c>
      <c r="B70" s="206" t="s">
        <v>43</v>
      </c>
      <c r="C70" s="196">
        <v>-72827435</v>
      </c>
      <c r="D70" s="196">
        <v>0</v>
      </c>
      <c r="E70" s="196">
        <v>475482</v>
      </c>
      <c r="F70" s="196">
        <f t="shared" si="0"/>
        <v>-73302917</v>
      </c>
    </row>
    <row r="71" spans="1:6" x14ac:dyDescent="0.3">
      <c r="A71" s="203"/>
      <c r="B71" s="194"/>
      <c r="C71" s="196"/>
      <c r="D71" s="196"/>
      <c r="E71" s="196"/>
      <c r="F71" s="196"/>
    </row>
    <row r="72" spans="1:6" ht="15.6" x14ac:dyDescent="0.3">
      <c r="A72" s="260">
        <v>2</v>
      </c>
      <c r="B72" s="86" t="s">
        <v>215</v>
      </c>
      <c r="C72" s="261">
        <f>C74+C113+C124+C129</f>
        <v>23480826304.48</v>
      </c>
      <c r="D72" s="261">
        <f>D74+D113+D124+D129</f>
        <v>3144982157.7599998</v>
      </c>
      <c r="E72" s="261">
        <f>E74+E113+E124+E129</f>
        <v>3428081683.4099998</v>
      </c>
      <c r="F72" s="261">
        <f t="shared" ref="F72:F85" si="25">C72-D72+E72</f>
        <v>23763925830.130001</v>
      </c>
    </row>
    <row r="73" spans="1:6" x14ac:dyDescent="0.3">
      <c r="A73" s="203"/>
      <c r="B73" s="194"/>
      <c r="C73" s="259"/>
      <c r="D73" s="259"/>
      <c r="E73" s="259"/>
      <c r="F73" s="259"/>
    </row>
    <row r="74" spans="1:6" x14ac:dyDescent="0.3">
      <c r="A74" s="265">
        <v>24</v>
      </c>
      <c r="B74" s="266" t="s">
        <v>216</v>
      </c>
      <c r="C74" s="267">
        <f>C75+C77+C79+C86+C94+C100+C103+C108</f>
        <v>4996363974.6599998</v>
      </c>
      <c r="D74" s="267">
        <f>D75+D77+D79+D86+D94+D100+D103+D108</f>
        <v>2789127357.7599998</v>
      </c>
      <c r="E74" s="267">
        <f>E75+E77+E79+E86+E94+E100+E103+E108</f>
        <v>2589695421.4099998</v>
      </c>
      <c r="F74" s="267">
        <f t="shared" si="25"/>
        <v>4796932038.3099995</v>
      </c>
    </row>
    <row r="75" spans="1:6" x14ac:dyDescent="0.3">
      <c r="A75" s="268">
        <v>2401</v>
      </c>
      <c r="B75" s="269" t="s">
        <v>217</v>
      </c>
      <c r="C75" s="270">
        <f>C76</f>
        <v>206248647</v>
      </c>
      <c r="D75" s="270">
        <f t="shared" ref="D75:E75" si="26">D76</f>
        <v>370516843</v>
      </c>
      <c r="E75" s="270">
        <f t="shared" si="26"/>
        <v>170638482</v>
      </c>
      <c r="F75" s="270">
        <f t="shared" si="25"/>
        <v>6370286</v>
      </c>
    </row>
    <row r="76" spans="1:6" x14ac:dyDescent="0.3">
      <c r="A76" s="205">
        <v>240101</v>
      </c>
      <c r="B76" s="206" t="s">
        <v>48</v>
      </c>
      <c r="C76" s="196">
        <v>206248647</v>
      </c>
      <c r="D76" s="196">
        <v>370516843</v>
      </c>
      <c r="E76" s="196">
        <v>170638482</v>
      </c>
      <c r="F76" s="196">
        <f t="shared" si="25"/>
        <v>6370286</v>
      </c>
    </row>
    <row r="77" spans="1:6" x14ac:dyDescent="0.3">
      <c r="A77" s="251">
        <v>2407</v>
      </c>
      <c r="B77" s="252" t="s">
        <v>218</v>
      </c>
      <c r="C77" s="253">
        <f>C78</f>
        <v>296602468</v>
      </c>
      <c r="D77" s="253">
        <f t="shared" ref="D77:E77" si="27">D78</f>
        <v>296602468.41000003</v>
      </c>
      <c r="E77" s="253">
        <f t="shared" si="27"/>
        <v>250440135.41</v>
      </c>
      <c r="F77" s="253">
        <f t="shared" si="25"/>
        <v>250440134.99999997</v>
      </c>
    </row>
    <row r="78" spans="1:6" x14ac:dyDescent="0.3">
      <c r="A78" s="205">
        <v>240790</v>
      </c>
      <c r="B78" s="206" t="s">
        <v>49</v>
      </c>
      <c r="C78" s="196">
        <v>296602468</v>
      </c>
      <c r="D78" s="196">
        <v>296602468.41000003</v>
      </c>
      <c r="E78" s="196">
        <v>250440135.41</v>
      </c>
      <c r="F78" s="196">
        <f t="shared" si="25"/>
        <v>250440134.99999997</v>
      </c>
    </row>
    <row r="79" spans="1:6" x14ac:dyDescent="0.3">
      <c r="A79" s="251">
        <v>2424</v>
      </c>
      <c r="B79" s="252" t="s">
        <v>219</v>
      </c>
      <c r="C79" s="253">
        <f>SUM(C80:C85)</f>
        <v>45814920</v>
      </c>
      <c r="D79" s="253">
        <f t="shared" ref="D79:E79" si="28">SUM(D80:D85)</f>
        <v>34768762</v>
      </c>
      <c r="E79" s="253">
        <f t="shared" si="28"/>
        <v>47422332</v>
      </c>
      <c r="F79" s="253">
        <f t="shared" si="25"/>
        <v>58468490</v>
      </c>
    </row>
    <row r="80" spans="1:6" x14ac:dyDescent="0.3">
      <c r="A80" s="205">
        <v>242401</v>
      </c>
      <c r="B80" s="206" t="s">
        <v>50</v>
      </c>
      <c r="C80" s="196">
        <v>9998346</v>
      </c>
      <c r="D80" s="196">
        <v>5684600</v>
      </c>
      <c r="E80" s="196">
        <v>5989700</v>
      </c>
      <c r="F80" s="196">
        <f t="shared" si="25"/>
        <v>10303446</v>
      </c>
    </row>
    <row r="81" spans="1:6" x14ac:dyDescent="0.3">
      <c r="A81" s="205">
        <v>242402</v>
      </c>
      <c r="B81" s="206" t="s">
        <v>51</v>
      </c>
      <c r="C81" s="196">
        <v>12115700</v>
      </c>
      <c r="D81" s="196">
        <v>6249500</v>
      </c>
      <c r="E81" s="196">
        <v>5262700</v>
      </c>
      <c r="F81" s="196">
        <f t="shared" si="25"/>
        <v>11128900</v>
      </c>
    </row>
    <row r="82" spans="1:6" x14ac:dyDescent="0.3">
      <c r="A82" s="205">
        <v>242404</v>
      </c>
      <c r="B82" s="206" t="s">
        <v>52</v>
      </c>
      <c r="C82" s="196">
        <v>537200</v>
      </c>
      <c r="D82" s="196">
        <v>537200</v>
      </c>
      <c r="E82" s="196">
        <v>537200</v>
      </c>
      <c r="F82" s="196">
        <f t="shared" si="25"/>
        <v>537200</v>
      </c>
    </row>
    <row r="83" spans="1:6" x14ac:dyDescent="0.3">
      <c r="A83" s="205">
        <v>242405</v>
      </c>
      <c r="B83" s="206" t="s">
        <v>388</v>
      </c>
      <c r="C83" s="196">
        <v>19851630</v>
      </c>
      <c r="D83" s="196">
        <v>19851630</v>
      </c>
      <c r="E83" s="196">
        <v>23684969</v>
      </c>
      <c r="F83" s="196">
        <f t="shared" si="25"/>
        <v>23684969</v>
      </c>
    </row>
    <row r="84" spans="1:6" x14ac:dyDescent="0.3">
      <c r="A84" s="205">
        <v>242406</v>
      </c>
      <c r="B84" s="206" t="s">
        <v>54</v>
      </c>
      <c r="C84" s="196">
        <v>0</v>
      </c>
      <c r="D84" s="196">
        <v>0</v>
      </c>
      <c r="E84" s="196">
        <v>9605128</v>
      </c>
      <c r="F84" s="196">
        <f t="shared" si="25"/>
        <v>9605128</v>
      </c>
    </row>
    <row r="85" spans="1:6" x14ac:dyDescent="0.3">
      <c r="A85" s="205">
        <v>242490</v>
      </c>
      <c r="B85" s="206" t="s">
        <v>55</v>
      </c>
      <c r="C85" s="196">
        <v>3312044</v>
      </c>
      <c r="D85" s="196">
        <v>2445832</v>
      </c>
      <c r="E85" s="196">
        <v>2342635</v>
      </c>
      <c r="F85" s="196">
        <f t="shared" si="25"/>
        <v>3208847</v>
      </c>
    </row>
    <row r="86" spans="1:6" x14ac:dyDescent="0.3">
      <c r="A86" s="251">
        <v>2436</v>
      </c>
      <c r="B86" s="252" t="s">
        <v>220</v>
      </c>
      <c r="C86" s="253">
        <f>SUM(C87:C93)</f>
        <v>86179000</v>
      </c>
      <c r="D86" s="253">
        <f t="shared" ref="D86:E86" si="29">SUM(D87:D93)</f>
        <v>86179000</v>
      </c>
      <c r="E86" s="253">
        <f t="shared" si="29"/>
        <v>43064000</v>
      </c>
      <c r="F86" s="253">
        <f>C86-D86+E86</f>
        <v>43064000</v>
      </c>
    </row>
    <row r="87" spans="1:6" x14ac:dyDescent="0.3">
      <c r="A87" s="205">
        <v>243603</v>
      </c>
      <c r="B87" s="206" t="s">
        <v>56</v>
      </c>
      <c r="C87" s="196">
        <v>0</v>
      </c>
      <c r="D87" s="196">
        <v>0</v>
      </c>
      <c r="E87" s="196">
        <v>0</v>
      </c>
      <c r="F87" s="196">
        <f t="shared" ref="F87:F93" si="30">C87-D87+E87</f>
        <v>0</v>
      </c>
    </row>
    <row r="88" spans="1:6" x14ac:dyDescent="0.3">
      <c r="A88" s="205">
        <v>243605</v>
      </c>
      <c r="B88" s="206" t="s">
        <v>57</v>
      </c>
      <c r="C88" s="196">
        <v>1517000</v>
      </c>
      <c r="D88" s="196">
        <v>1517000</v>
      </c>
      <c r="E88" s="196">
        <v>89000</v>
      </c>
      <c r="F88" s="196">
        <f t="shared" si="30"/>
        <v>89000</v>
      </c>
    </row>
    <row r="89" spans="1:6" x14ac:dyDescent="0.3">
      <c r="A89" s="205">
        <v>243608</v>
      </c>
      <c r="B89" s="206" t="s">
        <v>58</v>
      </c>
      <c r="C89" s="196">
        <v>12414000</v>
      </c>
      <c r="D89" s="196">
        <v>12414000</v>
      </c>
      <c r="E89" s="196">
        <v>3936000</v>
      </c>
      <c r="F89" s="196">
        <f t="shared" si="30"/>
        <v>3936000</v>
      </c>
    </row>
    <row r="90" spans="1:6" x14ac:dyDescent="0.3">
      <c r="A90" s="205">
        <v>243609</v>
      </c>
      <c r="B90" s="206" t="s">
        <v>59</v>
      </c>
      <c r="C90" s="196">
        <v>31980000</v>
      </c>
      <c r="D90" s="196">
        <v>31980000</v>
      </c>
      <c r="E90" s="196">
        <v>17830000</v>
      </c>
      <c r="F90" s="196">
        <f t="shared" si="30"/>
        <v>17830000</v>
      </c>
    </row>
    <row r="91" spans="1:6" x14ac:dyDescent="0.3">
      <c r="A91" s="205">
        <v>243615</v>
      </c>
      <c r="B91" s="206" t="s">
        <v>60</v>
      </c>
      <c r="C91" s="196">
        <v>3391000</v>
      </c>
      <c r="D91" s="196">
        <v>3391000</v>
      </c>
      <c r="E91" s="196">
        <v>1672000</v>
      </c>
      <c r="F91" s="196">
        <f t="shared" si="30"/>
        <v>1672000</v>
      </c>
    </row>
    <row r="92" spans="1:6" x14ac:dyDescent="0.3">
      <c r="A92" s="205">
        <v>243625</v>
      </c>
      <c r="B92" s="206" t="s">
        <v>389</v>
      </c>
      <c r="C92" s="196">
        <v>15725000</v>
      </c>
      <c r="D92" s="196">
        <v>15725000</v>
      </c>
      <c r="E92" s="196">
        <v>4503000</v>
      </c>
      <c r="F92" s="196">
        <f t="shared" si="30"/>
        <v>4503000</v>
      </c>
    </row>
    <row r="93" spans="1:6" x14ac:dyDescent="0.3">
      <c r="A93" s="205">
        <v>243695</v>
      </c>
      <c r="B93" s="206" t="s">
        <v>441</v>
      </c>
      <c r="C93" s="196">
        <v>21152000</v>
      </c>
      <c r="D93" s="196">
        <v>21152000</v>
      </c>
      <c r="E93" s="196">
        <v>15034000</v>
      </c>
      <c r="F93" s="196">
        <f t="shared" si="30"/>
        <v>15034000</v>
      </c>
    </row>
    <row r="94" spans="1:6" x14ac:dyDescent="0.3">
      <c r="A94" s="203">
        <v>2440</v>
      </c>
      <c r="B94" s="194" t="s">
        <v>390</v>
      </c>
      <c r="C94" s="195">
        <f>SUM(C95:C99)</f>
        <v>381593059</v>
      </c>
      <c r="D94" s="195">
        <f>SUM(D95:D99)</f>
        <v>381568059</v>
      </c>
      <c r="E94" s="195">
        <f>SUM(E95:E99)</f>
        <v>374050629</v>
      </c>
      <c r="F94" s="195">
        <f>C94-D94+E94</f>
        <v>374075629</v>
      </c>
    </row>
    <row r="95" spans="1:6" x14ac:dyDescent="0.3">
      <c r="A95" s="205">
        <v>244001</v>
      </c>
      <c r="B95" s="206" t="s">
        <v>391</v>
      </c>
      <c r="C95" s="195">
        <v>0</v>
      </c>
      <c r="D95" s="196">
        <v>0</v>
      </c>
      <c r="E95" s="196">
        <v>0</v>
      </c>
      <c r="F95" s="196">
        <f t="shared" ref="F95:F99" si="31">C95-D95+E95</f>
        <v>0</v>
      </c>
    </row>
    <row r="96" spans="1:6" x14ac:dyDescent="0.3">
      <c r="A96" s="205">
        <v>244003</v>
      </c>
      <c r="B96" s="206" t="s">
        <v>392</v>
      </c>
      <c r="C96" s="196">
        <v>0</v>
      </c>
      <c r="D96" s="196">
        <v>0</v>
      </c>
      <c r="E96" s="196">
        <v>0</v>
      </c>
      <c r="F96" s="196">
        <f t="shared" si="31"/>
        <v>0</v>
      </c>
    </row>
    <row r="97" spans="1:6" x14ac:dyDescent="0.3">
      <c r="A97" s="205">
        <v>244004</v>
      </c>
      <c r="B97" s="206" t="s">
        <v>63</v>
      </c>
      <c r="C97" s="196">
        <v>1728000</v>
      </c>
      <c r="D97" s="196">
        <v>1728000</v>
      </c>
      <c r="E97" s="196">
        <v>47000</v>
      </c>
      <c r="F97" s="196">
        <f t="shared" si="31"/>
        <v>47000</v>
      </c>
    </row>
    <row r="98" spans="1:6" x14ac:dyDescent="0.3">
      <c r="A98" s="205">
        <v>244014</v>
      </c>
      <c r="B98" s="206" t="s">
        <v>338</v>
      </c>
      <c r="C98" s="196">
        <v>0</v>
      </c>
      <c r="D98" s="196">
        <v>0</v>
      </c>
      <c r="E98" s="196">
        <v>121380829</v>
      </c>
      <c r="F98" s="196">
        <f t="shared" si="31"/>
        <v>121380829</v>
      </c>
    </row>
    <row r="99" spans="1:6" x14ac:dyDescent="0.3">
      <c r="A99" s="205">
        <v>244080</v>
      </c>
      <c r="B99" s="206" t="s">
        <v>65</v>
      </c>
      <c r="C99" s="196">
        <v>379865059</v>
      </c>
      <c r="D99" s="196">
        <v>379840059</v>
      </c>
      <c r="E99" s="196">
        <v>252622800</v>
      </c>
      <c r="F99" s="196">
        <f t="shared" si="31"/>
        <v>252647800</v>
      </c>
    </row>
    <row r="100" spans="1:6" x14ac:dyDescent="0.3">
      <c r="A100" s="251">
        <v>2445</v>
      </c>
      <c r="B100" s="252" t="s">
        <v>223</v>
      </c>
      <c r="C100" s="253">
        <f>SUM(C101:C102)</f>
        <v>5539000</v>
      </c>
      <c r="D100" s="253">
        <f>SUM(D101:D102)</f>
        <v>5672000</v>
      </c>
      <c r="E100" s="253">
        <f>SUM(E101:E102)</f>
        <v>3447000</v>
      </c>
      <c r="F100" s="253">
        <f>C100-D100+E100</f>
        <v>3314000</v>
      </c>
    </row>
    <row r="101" spans="1:6" x14ac:dyDescent="0.3">
      <c r="A101" s="205">
        <v>244502</v>
      </c>
      <c r="B101" s="206" t="s">
        <v>67</v>
      </c>
      <c r="C101" s="196">
        <v>5624000</v>
      </c>
      <c r="D101" s="196">
        <v>5624000</v>
      </c>
      <c r="E101" s="196">
        <v>3362000</v>
      </c>
      <c r="F101" s="196">
        <f t="shared" ref="F101:F102" si="32">C101-D101+E101</f>
        <v>3362000</v>
      </c>
    </row>
    <row r="102" spans="1:6" x14ac:dyDescent="0.3">
      <c r="A102" s="205">
        <v>244506</v>
      </c>
      <c r="B102" s="206" t="s">
        <v>69</v>
      </c>
      <c r="C102" s="196">
        <v>-85000</v>
      </c>
      <c r="D102" s="196">
        <v>48000</v>
      </c>
      <c r="E102" s="196">
        <v>85000</v>
      </c>
      <c r="F102" s="196">
        <f t="shared" si="32"/>
        <v>-48000</v>
      </c>
    </row>
    <row r="103" spans="1:6" x14ac:dyDescent="0.3">
      <c r="A103" s="251">
        <v>2465</v>
      </c>
      <c r="B103" s="252" t="s">
        <v>224</v>
      </c>
      <c r="C103" s="253">
        <f>SUM(C104:C107)</f>
        <v>3350187937.98</v>
      </c>
      <c r="D103" s="253">
        <f t="shared" ref="D103:E103" si="33">SUM(D104:D107)</f>
        <v>987132018.66999996</v>
      </c>
      <c r="E103" s="253">
        <f t="shared" si="33"/>
        <v>1053433699</v>
      </c>
      <c r="F103" s="253">
        <f>C103-D103+E103</f>
        <v>3416489618.3099999</v>
      </c>
    </row>
    <row r="104" spans="1:6" x14ac:dyDescent="0.3">
      <c r="A104" s="205">
        <v>246501</v>
      </c>
      <c r="B104" s="206" t="s">
        <v>70</v>
      </c>
      <c r="C104" s="196">
        <v>0</v>
      </c>
      <c r="D104" s="196">
        <v>0</v>
      </c>
      <c r="E104" s="196">
        <v>0</v>
      </c>
      <c r="F104" s="196">
        <f t="shared" ref="F104:F107" si="34">C104-D104+E104</f>
        <v>0</v>
      </c>
    </row>
    <row r="105" spans="1:6" x14ac:dyDescent="0.3">
      <c r="A105" s="205">
        <v>246503</v>
      </c>
      <c r="B105" s="206" t="s">
        <v>71</v>
      </c>
      <c r="C105" s="196">
        <v>3189941989.98</v>
      </c>
      <c r="D105" s="196">
        <v>984526518.66999996</v>
      </c>
      <c r="E105" s="196">
        <v>987763617</v>
      </c>
      <c r="F105" s="196">
        <f>C105-D105+E105</f>
        <v>3193179088.3099999</v>
      </c>
    </row>
    <row r="106" spans="1:6" x14ac:dyDescent="0.3">
      <c r="A106" s="205">
        <v>246505</v>
      </c>
      <c r="B106" s="206" t="s">
        <v>393</v>
      </c>
      <c r="C106" s="196">
        <v>30778656</v>
      </c>
      <c r="D106" s="196">
        <v>0</v>
      </c>
      <c r="E106" s="196">
        <v>34277423</v>
      </c>
      <c r="F106" s="196">
        <f t="shared" si="34"/>
        <v>65056079</v>
      </c>
    </row>
    <row r="107" spans="1:6" x14ac:dyDescent="0.3">
      <c r="A107" s="205">
        <v>246506</v>
      </c>
      <c r="B107" s="206" t="s">
        <v>394</v>
      </c>
      <c r="C107" s="196">
        <v>129467292</v>
      </c>
      <c r="D107" s="196">
        <v>2605500</v>
      </c>
      <c r="E107" s="196">
        <v>31392659</v>
      </c>
      <c r="F107" s="196">
        <f t="shared" si="34"/>
        <v>158254451</v>
      </c>
    </row>
    <row r="108" spans="1:6" x14ac:dyDescent="0.3">
      <c r="A108" s="251">
        <v>2490</v>
      </c>
      <c r="B108" s="252" t="s">
        <v>227</v>
      </c>
      <c r="C108" s="253">
        <f>SUM(C109:C112)</f>
        <v>624198942.67999995</v>
      </c>
      <c r="D108" s="253">
        <f>SUM(D109:D112)</f>
        <v>626688206.67999995</v>
      </c>
      <c r="E108" s="253">
        <f>SUM(E109:E112)</f>
        <v>647199144</v>
      </c>
      <c r="F108" s="253">
        <f>SUM(F109:F112)</f>
        <v>644709880</v>
      </c>
    </row>
    <row r="109" spans="1:6" x14ac:dyDescent="0.3">
      <c r="A109" s="205">
        <v>249054</v>
      </c>
      <c r="B109" s="206" t="s">
        <v>75</v>
      </c>
      <c r="C109" s="196">
        <v>1274728</v>
      </c>
      <c r="D109" s="196">
        <v>0</v>
      </c>
      <c r="E109" s="196">
        <v>0</v>
      </c>
      <c r="F109" s="196">
        <f t="shared" ref="F109:F112" si="35">C109-D109+E109</f>
        <v>1274728</v>
      </c>
    </row>
    <row r="110" spans="1:6" x14ac:dyDescent="0.3">
      <c r="A110" s="205">
        <v>249055</v>
      </c>
      <c r="B110" s="206" t="s">
        <v>76</v>
      </c>
      <c r="C110" s="196">
        <v>2365679</v>
      </c>
      <c r="D110" s="196">
        <v>11363726</v>
      </c>
      <c r="E110" s="196">
        <v>10142347</v>
      </c>
      <c r="F110" s="196">
        <f t="shared" si="35"/>
        <v>1144300</v>
      </c>
    </row>
    <row r="111" spans="1:6" x14ac:dyDescent="0.3">
      <c r="A111" s="205">
        <v>249062</v>
      </c>
      <c r="B111" s="206" t="s">
        <v>395</v>
      </c>
      <c r="C111" s="196">
        <v>615324480</v>
      </c>
      <c r="D111" s="196">
        <v>615324480</v>
      </c>
      <c r="E111" s="196">
        <v>437365920</v>
      </c>
      <c r="F111" s="196">
        <f t="shared" si="35"/>
        <v>437365920</v>
      </c>
    </row>
    <row r="112" spans="1:6" x14ac:dyDescent="0.3">
      <c r="A112" s="205">
        <v>249090</v>
      </c>
      <c r="B112" s="206" t="s">
        <v>82</v>
      </c>
      <c r="C112" s="196">
        <v>5234055.68</v>
      </c>
      <c r="D112" s="196">
        <v>0.68</v>
      </c>
      <c r="E112" s="196">
        <v>199690877</v>
      </c>
      <c r="F112" s="196">
        <f t="shared" si="35"/>
        <v>204924932</v>
      </c>
    </row>
    <row r="113" spans="1:6" x14ac:dyDescent="0.3">
      <c r="A113" s="265">
        <v>25</v>
      </c>
      <c r="B113" s="266" t="s">
        <v>230</v>
      </c>
      <c r="C113" s="267">
        <f>C114</f>
        <v>241289861.27000001</v>
      </c>
      <c r="D113" s="267">
        <f t="shared" ref="D113:E113" si="36">D114</f>
        <v>355790974</v>
      </c>
      <c r="E113" s="267">
        <f t="shared" si="36"/>
        <v>316937841</v>
      </c>
      <c r="F113" s="267">
        <f>C113-D113+E113</f>
        <v>202436728.27000001</v>
      </c>
    </row>
    <row r="114" spans="1:6" x14ac:dyDescent="0.3">
      <c r="A114" s="251">
        <v>2511</v>
      </c>
      <c r="B114" s="252" t="s">
        <v>231</v>
      </c>
      <c r="C114" s="253">
        <f>SUM(C115:C123)</f>
        <v>241289861.27000001</v>
      </c>
      <c r="D114" s="253">
        <f>SUM(D115:D123)</f>
        <v>355790974</v>
      </c>
      <c r="E114" s="253">
        <f>SUM(E115:E123)</f>
        <v>316937841</v>
      </c>
      <c r="F114" s="253">
        <f>C114-D114+E114</f>
        <v>202436728.27000001</v>
      </c>
    </row>
    <row r="115" spans="1:6" x14ac:dyDescent="0.3">
      <c r="A115" s="205">
        <v>251101</v>
      </c>
      <c r="B115" s="206" t="s">
        <v>396</v>
      </c>
      <c r="C115" s="196">
        <v>0</v>
      </c>
      <c r="D115" s="196">
        <v>85808711</v>
      </c>
      <c r="E115" s="196">
        <v>85808711</v>
      </c>
      <c r="F115" s="196">
        <f t="shared" ref="F115:F123" si="37">C115-D115+E115</f>
        <v>0</v>
      </c>
    </row>
    <row r="116" spans="1:6" x14ac:dyDescent="0.3">
      <c r="A116" s="205">
        <v>251102</v>
      </c>
      <c r="B116" s="206" t="s">
        <v>232</v>
      </c>
      <c r="C116" s="196">
        <v>191732595.27000001</v>
      </c>
      <c r="D116" s="196">
        <v>211741211</v>
      </c>
      <c r="E116" s="196">
        <v>198842444</v>
      </c>
      <c r="F116" s="196">
        <f t="shared" si="37"/>
        <v>178833828.27000001</v>
      </c>
    </row>
    <row r="117" spans="1:6" x14ac:dyDescent="0.3">
      <c r="A117" s="205">
        <v>251103</v>
      </c>
      <c r="B117" s="206" t="s">
        <v>297</v>
      </c>
      <c r="C117" s="196">
        <v>19595466</v>
      </c>
      <c r="D117" s="196">
        <v>19595466</v>
      </c>
      <c r="E117" s="196">
        <v>0</v>
      </c>
      <c r="F117" s="196">
        <f t="shared" si="37"/>
        <v>0</v>
      </c>
    </row>
    <row r="118" spans="1:6" x14ac:dyDescent="0.3">
      <c r="A118" s="205">
        <v>251105</v>
      </c>
      <c r="B118" s="206" t="s">
        <v>90</v>
      </c>
      <c r="C118" s="196">
        <v>0</v>
      </c>
      <c r="D118" s="196">
        <v>1381629</v>
      </c>
      <c r="E118" s="196">
        <v>1381629</v>
      </c>
      <c r="F118" s="196">
        <f t="shared" si="37"/>
        <v>0</v>
      </c>
    </row>
    <row r="119" spans="1:6" x14ac:dyDescent="0.3">
      <c r="A119" s="205">
        <v>251107</v>
      </c>
      <c r="B119" s="206" t="s">
        <v>300</v>
      </c>
      <c r="C119" s="196">
        <v>0</v>
      </c>
      <c r="D119" s="196">
        <v>992213</v>
      </c>
      <c r="E119" s="196">
        <v>992213</v>
      </c>
      <c r="F119" s="196">
        <f t="shared" si="37"/>
        <v>0</v>
      </c>
    </row>
    <row r="120" spans="1:6" x14ac:dyDescent="0.3">
      <c r="A120" s="205">
        <v>251109</v>
      </c>
      <c r="B120" s="206" t="s">
        <v>275</v>
      </c>
      <c r="C120" s="196">
        <v>0</v>
      </c>
      <c r="D120" s="196">
        <v>6309944</v>
      </c>
      <c r="E120" s="196">
        <v>6309944</v>
      </c>
      <c r="F120" s="196">
        <f t="shared" si="37"/>
        <v>0</v>
      </c>
    </row>
    <row r="121" spans="1:6" x14ac:dyDescent="0.3">
      <c r="A121" s="205">
        <v>251122</v>
      </c>
      <c r="B121" s="206" t="s">
        <v>93</v>
      </c>
      <c r="C121" s="196">
        <v>17559200</v>
      </c>
      <c r="D121" s="196">
        <v>17559200</v>
      </c>
      <c r="E121" s="196">
        <v>17693700</v>
      </c>
      <c r="F121" s="196">
        <f t="shared" si="37"/>
        <v>17693700</v>
      </c>
    </row>
    <row r="122" spans="1:6" x14ac:dyDescent="0.3">
      <c r="A122" s="205">
        <v>251123</v>
      </c>
      <c r="B122" s="206" t="s">
        <v>467</v>
      </c>
      <c r="C122" s="196">
        <v>0</v>
      </c>
      <c r="D122" s="196">
        <v>0</v>
      </c>
      <c r="E122" s="196">
        <v>13800</v>
      </c>
      <c r="F122" s="196">
        <f t="shared" si="37"/>
        <v>13800</v>
      </c>
    </row>
    <row r="123" spans="1:6" x14ac:dyDescent="0.3">
      <c r="A123" s="205">
        <v>251124</v>
      </c>
      <c r="B123" s="206" t="s">
        <v>94</v>
      </c>
      <c r="C123" s="196">
        <v>12402600</v>
      </c>
      <c r="D123" s="196">
        <v>12402600</v>
      </c>
      <c r="E123" s="196">
        <v>5895400</v>
      </c>
      <c r="F123" s="196">
        <f t="shared" si="37"/>
        <v>5895400</v>
      </c>
    </row>
    <row r="124" spans="1:6" x14ac:dyDescent="0.3">
      <c r="A124" s="265">
        <v>27</v>
      </c>
      <c r="B124" s="266" t="s">
        <v>235</v>
      </c>
      <c r="C124" s="267">
        <f>C125+C127</f>
        <v>18222979168.549999</v>
      </c>
      <c r="D124" s="267">
        <f>D125+D127</f>
        <v>63826</v>
      </c>
      <c r="E124" s="267">
        <f t="shared" ref="E124" si="38">E125+E127</f>
        <v>521448421</v>
      </c>
      <c r="F124" s="267">
        <f>C124-D124+E124</f>
        <v>18744363763.549999</v>
      </c>
    </row>
    <row r="125" spans="1:6" x14ac:dyDescent="0.3">
      <c r="A125" s="251">
        <v>2701</v>
      </c>
      <c r="B125" s="252" t="s">
        <v>236</v>
      </c>
      <c r="C125" s="253">
        <f>C126</f>
        <v>20696293</v>
      </c>
      <c r="D125" s="253">
        <f t="shared" ref="D125:E125" si="39">D126</f>
        <v>0</v>
      </c>
      <c r="E125" s="253">
        <f t="shared" si="39"/>
        <v>0</v>
      </c>
      <c r="F125" s="253">
        <f>C125-D125+E125</f>
        <v>20696293</v>
      </c>
    </row>
    <row r="126" spans="1:6" x14ac:dyDescent="0.3">
      <c r="A126" s="205">
        <v>270103</v>
      </c>
      <c r="B126" s="206" t="s">
        <v>84</v>
      </c>
      <c r="C126" s="196">
        <v>20696293</v>
      </c>
      <c r="D126" s="196">
        <v>0</v>
      </c>
      <c r="E126" s="196">
        <v>0</v>
      </c>
      <c r="F126" s="196">
        <f>C126-D126+E126</f>
        <v>20696293</v>
      </c>
    </row>
    <row r="127" spans="1:6" x14ac:dyDescent="0.3">
      <c r="A127" s="251">
        <v>2790</v>
      </c>
      <c r="B127" s="252" t="s">
        <v>237</v>
      </c>
      <c r="C127" s="253">
        <f>C128</f>
        <v>18202282875.549999</v>
      </c>
      <c r="D127" s="253">
        <f t="shared" ref="D127:F127" si="40">D128</f>
        <v>63826</v>
      </c>
      <c r="E127" s="253">
        <f t="shared" si="40"/>
        <v>521448421</v>
      </c>
      <c r="F127" s="253">
        <f t="shared" si="40"/>
        <v>18723667470.549999</v>
      </c>
    </row>
    <row r="128" spans="1:6" x14ac:dyDescent="0.3">
      <c r="A128" s="205">
        <v>279016</v>
      </c>
      <c r="B128" s="206" t="s">
        <v>85</v>
      </c>
      <c r="C128" s="196">
        <v>18202282875.549999</v>
      </c>
      <c r="D128" s="196">
        <v>63826</v>
      </c>
      <c r="E128" s="196">
        <v>521448421</v>
      </c>
      <c r="F128" s="196">
        <f t="shared" ref="F128" si="41">C128-D128+E128</f>
        <v>18723667470.549999</v>
      </c>
    </row>
    <row r="129" spans="1:7" x14ac:dyDescent="0.3">
      <c r="A129" s="265">
        <v>29</v>
      </c>
      <c r="B129" s="266" t="s">
        <v>238</v>
      </c>
      <c r="C129" s="267">
        <f>C130</f>
        <v>20193300</v>
      </c>
      <c r="D129" s="267">
        <f t="shared" ref="D129:E130" si="42">D130</f>
        <v>0</v>
      </c>
      <c r="E129" s="267">
        <f t="shared" si="42"/>
        <v>0</v>
      </c>
      <c r="F129" s="267">
        <f>C129-D129+E129</f>
        <v>20193300</v>
      </c>
    </row>
    <row r="130" spans="1:7" x14ac:dyDescent="0.3">
      <c r="A130" s="251">
        <v>2903</v>
      </c>
      <c r="B130" s="252" t="s">
        <v>239</v>
      </c>
      <c r="C130" s="253">
        <f>C131</f>
        <v>20193300</v>
      </c>
      <c r="D130" s="253">
        <f t="shared" si="42"/>
        <v>0</v>
      </c>
      <c r="E130" s="253">
        <f t="shared" si="42"/>
        <v>0</v>
      </c>
      <c r="F130" s="253">
        <f>C130-D130+E130</f>
        <v>20193300</v>
      </c>
    </row>
    <row r="131" spans="1:7" x14ac:dyDescent="0.3">
      <c r="A131" s="205">
        <v>290304</v>
      </c>
      <c r="B131" s="206" t="s">
        <v>87</v>
      </c>
      <c r="C131" s="196">
        <v>20193300</v>
      </c>
      <c r="D131" s="196">
        <v>0</v>
      </c>
      <c r="E131" s="196">
        <v>0</v>
      </c>
      <c r="F131" s="196">
        <f>C131-D131+E131</f>
        <v>20193300</v>
      </c>
    </row>
    <row r="132" spans="1:7" x14ac:dyDescent="0.3">
      <c r="A132" s="203"/>
      <c r="B132" s="194"/>
      <c r="C132" s="196"/>
      <c r="D132" s="196"/>
      <c r="E132" s="196"/>
      <c r="F132" s="196"/>
    </row>
    <row r="133" spans="1:7" ht="15.6" x14ac:dyDescent="0.3">
      <c r="A133" s="260">
        <v>3</v>
      </c>
      <c r="B133" s="86" t="s">
        <v>95</v>
      </c>
      <c r="C133" s="261">
        <f>C135</f>
        <v>18608412950.34</v>
      </c>
      <c r="D133" s="261">
        <f t="shared" ref="D133:E133" si="43">D135</f>
        <v>1500130818.9000001</v>
      </c>
      <c r="E133" s="261">
        <f t="shared" si="43"/>
        <v>1598072225.6500001</v>
      </c>
      <c r="F133" s="261">
        <f>C133-D133+E133</f>
        <v>18706354357.09</v>
      </c>
    </row>
    <row r="134" spans="1:7" x14ac:dyDescent="0.3">
      <c r="A134" s="203"/>
      <c r="B134" s="194"/>
      <c r="C134" s="259"/>
      <c r="D134" s="259"/>
      <c r="E134" s="259"/>
      <c r="F134" s="259"/>
    </row>
    <row r="135" spans="1:7" x14ac:dyDescent="0.3">
      <c r="A135" s="265">
        <v>32</v>
      </c>
      <c r="B135" s="266" t="s">
        <v>241</v>
      </c>
      <c r="C135" s="267">
        <f>C136+C138+C141+C144</f>
        <v>18608412950.34</v>
      </c>
      <c r="D135" s="267">
        <f>D136+D138+D141+D144</f>
        <v>1500130818.9000001</v>
      </c>
      <c r="E135" s="267">
        <f>E136+E138+E141+E144</f>
        <v>1598072225.6500001</v>
      </c>
      <c r="F135" s="267">
        <f>C135-D135+E135</f>
        <v>18706354357.09</v>
      </c>
    </row>
    <row r="136" spans="1:7" x14ac:dyDescent="0.3">
      <c r="A136" s="251">
        <v>3208</v>
      </c>
      <c r="B136" s="252" t="s">
        <v>242</v>
      </c>
      <c r="C136" s="253">
        <f>C137</f>
        <v>656726309</v>
      </c>
      <c r="D136" s="253">
        <f t="shared" ref="D136:E136" si="44">D137</f>
        <v>0</v>
      </c>
      <c r="E136" s="253">
        <f t="shared" si="44"/>
        <v>0</v>
      </c>
      <c r="F136" s="253">
        <f>C136-D136+E136</f>
        <v>656726309</v>
      </c>
      <c r="G136" s="197"/>
    </row>
    <row r="137" spans="1:7" x14ac:dyDescent="0.3">
      <c r="A137" s="205">
        <v>320801</v>
      </c>
      <c r="B137" s="206" t="s">
        <v>97</v>
      </c>
      <c r="C137" s="196">
        <v>656726309</v>
      </c>
      <c r="D137" s="196">
        <v>0</v>
      </c>
      <c r="E137" s="196">
        <v>0</v>
      </c>
      <c r="F137" s="196">
        <f>C137-D137+E137</f>
        <v>656726309</v>
      </c>
    </row>
    <row r="138" spans="1:7" x14ac:dyDescent="0.3">
      <c r="A138" s="251">
        <v>3215</v>
      </c>
      <c r="B138" s="252" t="s">
        <v>243</v>
      </c>
      <c r="C138" s="253">
        <f>C139+C140</f>
        <v>2132525093.26</v>
      </c>
      <c r="D138" s="253">
        <f t="shared" ref="D138:E138" si="45">D139+D140</f>
        <v>0</v>
      </c>
      <c r="E138" s="253">
        <f t="shared" si="45"/>
        <v>0</v>
      </c>
      <c r="F138" s="253">
        <f>C138-D138+E138</f>
        <v>2132525093.26</v>
      </c>
    </row>
    <row r="139" spans="1:7" x14ac:dyDescent="0.3">
      <c r="A139" s="205">
        <v>321502</v>
      </c>
      <c r="B139" s="206" t="s">
        <v>98</v>
      </c>
      <c r="C139" s="196">
        <v>328363154</v>
      </c>
      <c r="D139" s="196">
        <v>0</v>
      </c>
      <c r="E139" s="196">
        <v>0</v>
      </c>
      <c r="F139" s="196">
        <f t="shared" ref="F139:F140" si="46">C139-D139+E139</f>
        <v>328363154</v>
      </c>
    </row>
    <row r="140" spans="1:7" x14ac:dyDescent="0.3">
      <c r="A140" s="205">
        <v>321505</v>
      </c>
      <c r="B140" s="206" t="s">
        <v>99</v>
      </c>
      <c r="C140" s="196">
        <v>1804161939.26</v>
      </c>
      <c r="D140" s="196">
        <v>0</v>
      </c>
      <c r="E140" s="196">
        <v>0</v>
      </c>
      <c r="F140" s="196">
        <f t="shared" si="46"/>
        <v>1804161939.26</v>
      </c>
    </row>
    <row r="141" spans="1:7" x14ac:dyDescent="0.3">
      <c r="A141" s="251">
        <v>3225</v>
      </c>
      <c r="B141" s="252" t="s">
        <v>398</v>
      </c>
      <c r="C141" s="253">
        <f>C142+C143</f>
        <v>14319030729.18</v>
      </c>
      <c r="D141" s="253">
        <f t="shared" ref="D141:E141" si="47">D142+D143</f>
        <v>0</v>
      </c>
      <c r="E141" s="253">
        <f t="shared" si="47"/>
        <v>1500130818.9000001</v>
      </c>
      <c r="F141" s="253">
        <f>C141-D141+E141</f>
        <v>15819161548.08</v>
      </c>
    </row>
    <row r="142" spans="1:7" x14ac:dyDescent="0.3">
      <c r="A142" s="205">
        <v>322501</v>
      </c>
      <c r="B142" s="206" t="s">
        <v>100</v>
      </c>
      <c r="C142" s="196">
        <v>18982124147.049999</v>
      </c>
      <c r="D142" s="196">
        <v>0</v>
      </c>
      <c r="E142" s="196">
        <v>1500130818.9000001</v>
      </c>
      <c r="F142" s="196">
        <f t="shared" ref="F142:F143" si="48">C142-D142+E142</f>
        <v>20482254965.950001</v>
      </c>
    </row>
    <row r="143" spans="1:7" x14ac:dyDescent="0.3">
      <c r="A143" s="205">
        <v>322502</v>
      </c>
      <c r="B143" s="206" t="s">
        <v>101</v>
      </c>
      <c r="C143" s="196">
        <v>-4663093417.8699999</v>
      </c>
      <c r="D143" s="196">
        <v>0</v>
      </c>
      <c r="E143" s="196">
        <v>0</v>
      </c>
      <c r="F143" s="196">
        <f t="shared" si="48"/>
        <v>-4663093417.8699999</v>
      </c>
    </row>
    <row r="144" spans="1:7" x14ac:dyDescent="0.3">
      <c r="A144" s="251">
        <v>3230</v>
      </c>
      <c r="B144" s="252" t="s">
        <v>399</v>
      </c>
      <c r="C144" s="253">
        <f>C145</f>
        <v>1500130818.9000001</v>
      </c>
      <c r="D144" s="253">
        <f t="shared" ref="D144:E144" si="49">D145</f>
        <v>1500130818.9000001</v>
      </c>
      <c r="E144" s="253">
        <f t="shared" si="49"/>
        <v>97941406.75</v>
      </c>
      <c r="F144" s="253">
        <f>C144-D144+E144</f>
        <v>97941406.75</v>
      </c>
    </row>
    <row r="145" spans="1:6" x14ac:dyDescent="0.3">
      <c r="A145" s="205">
        <v>323001</v>
      </c>
      <c r="B145" s="206" t="s">
        <v>400</v>
      </c>
      <c r="C145" s="196">
        <v>1500130818.9000001</v>
      </c>
      <c r="D145" s="196">
        <v>1500130818.9000001</v>
      </c>
      <c r="E145" s="271">
        <v>97941406.75</v>
      </c>
      <c r="F145" s="272">
        <f>C145-D145+E145</f>
        <v>97941406.75</v>
      </c>
    </row>
    <row r="146" spans="1:6" x14ac:dyDescent="0.3">
      <c r="A146" s="203"/>
      <c r="B146" s="194"/>
      <c r="C146" s="196"/>
      <c r="D146" s="196"/>
      <c r="E146" s="75"/>
      <c r="F146" s="196"/>
    </row>
    <row r="147" spans="1:6" ht="15.6" x14ac:dyDescent="0.3">
      <c r="A147" s="260">
        <v>4</v>
      </c>
      <c r="B147" s="86" t="s">
        <v>251</v>
      </c>
      <c r="C147" s="261">
        <f>C149++C155</f>
        <v>0</v>
      </c>
      <c r="D147" s="261">
        <f t="shared" ref="D147:E147" si="50">D149++D155</f>
        <v>1003973723</v>
      </c>
      <c r="E147" s="261">
        <f t="shared" si="50"/>
        <v>3773893435.4899998</v>
      </c>
      <c r="F147" s="261">
        <f>F149+F155</f>
        <v>2769919712.4899998</v>
      </c>
    </row>
    <row r="148" spans="1:6" x14ac:dyDescent="0.3">
      <c r="A148" s="203"/>
      <c r="B148" s="194"/>
      <c r="C148" s="259"/>
      <c r="D148" s="259"/>
      <c r="E148" s="259"/>
      <c r="F148" s="259"/>
    </row>
    <row r="149" spans="1:6" x14ac:dyDescent="0.3">
      <c r="A149" s="265">
        <v>43</v>
      </c>
      <c r="B149" s="266" t="s">
        <v>252</v>
      </c>
      <c r="C149" s="267">
        <f>C150+C153</f>
        <v>0</v>
      </c>
      <c r="D149" s="267">
        <f>D150+D153</f>
        <v>915226539</v>
      </c>
      <c r="E149" s="267">
        <f t="shared" ref="E149:F149" si="51">E150+E153</f>
        <v>3656160277</v>
      </c>
      <c r="F149" s="267">
        <f t="shared" si="51"/>
        <v>2740933738</v>
      </c>
    </row>
    <row r="150" spans="1:6" x14ac:dyDescent="0.3">
      <c r="A150" s="251">
        <v>4340</v>
      </c>
      <c r="B150" s="252" t="s">
        <v>253</v>
      </c>
      <c r="C150" s="253">
        <f>C151+C152</f>
        <v>0</v>
      </c>
      <c r="D150" s="253">
        <f>D151+D152</f>
        <v>4047539</v>
      </c>
      <c r="E150" s="253">
        <f>E151+E152</f>
        <v>3656160277</v>
      </c>
      <c r="F150" s="253">
        <f>C150-D150+E150</f>
        <v>3652112738</v>
      </c>
    </row>
    <row r="151" spans="1:6" x14ac:dyDescent="0.3">
      <c r="A151" s="205">
        <v>434001</v>
      </c>
      <c r="B151" s="206" t="s">
        <v>401</v>
      </c>
      <c r="C151" s="198">
        <v>0</v>
      </c>
      <c r="D151" s="198">
        <v>0</v>
      </c>
      <c r="E151" s="198">
        <v>3644716000</v>
      </c>
      <c r="F151" s="198">
        <f>C151-D151+E151</f>
        <v>3644716000</v>
      </c>
    </row>
    <row r="152" spans="1:6" x14ac:dyDescent="0.3">
      <c r="A152" s="205">
        <v>434002</v>
      </c>
      <c r="B152" s="206" t="s">
        <v>109</v>
      </c>
      <c r="C152" s="196">
        <v>0</v>
      </c>
      <c r="D152" s="196">
        <v>4047539</v>
      </c>
      <c r="E152" s="196">
        <v>11444277</v>
      </c>
      <c r="F152" s="196">
        <f>C152-D152+E152</f>
        <v>7396738</v>
      </c>
    </row>
    <row r="153" spans="1:6" x14ac:dyDescent="0.3">
      <c r="A153" s="251">
        <v>4395</v>
      </c>
      <c r="B153" s="252" t="s">
        <v>261</v>
      </c>
      <c r="C153" s="253">
        <f>C154</f>
        <v>0</v>
      </c>
      <c r="D153" s="253">
        <f>D154</f>
        <v>911179000</v>
      </c>
      <c r="E153" s="253">
        <f>E154</f>
        <v>0</v>
      </c>
      <c r="F153" s="270">
        <f>C153+E153-D153</f>
        <v>-911179000</v>
      </c>
    </row>
    <row r="154" spans="1:6" x14ac:dyDescent="0.3">
      <c r="A154" s="205">
        <v>439508</v>
      </c>
      <c r="B154" s="206" t="s">
        <v>105</v>
      </c>
      <c r="C154" s="196">
        <v>0</v>
      </c>
      <c r="D154" s="196">
        <v>911179000</v>
      </c>
      <c r="E154" s="196">
        <v>0</v>
      </c>
      <c r="F154" s="196">
        <f>C154+E154-D154</f>
        <v>-911179000</v>
      </c>
    </row>
    <row r="155" spans="1:6" x14ac:dyDescent="0.3">
      <c r="A155" s="265">
        <v>48</v>
      </c>
      <c r="B155" s="266" t="s">
        <v>263</v>
      </c>
      <c r="C155" s="267">
        <f>C156+C159+C161</f>
        <v>0</v>
      </c>
      <c r="D155" s="267">
        <f t="shared" ref="D155:F155" si="52">D156+D159+D161</f>
        <v>88747184</v>
      </c>
      <c r="E155" s="267">
        <f t="shared" si="52"/>
        <v>117733158.48999999</v>
      </c>
      <c r="F155" s="267">
        <f t="shared" si="52"/>
        <v>28985974.490000002</v>
      </c>
    </row>
    <row r="156" spans="1:6" x14ac:dyDescent="0.3">
      <c r="A156" s="251">
        <v>4802</v>
      </c>
      <c r="B156" s="252" t="s">
        <v>264</v>
      </c>
      <c r="C156" s="253">
        <f>C157+C158</f>
        <v>0</v>
      </c>
      <c r="D156" s="253">
        <f>D157+D158</f>
        <v>88747184</v>
      </c>
      <c r="E156" s="253">
        <f>E157+E158</f>
        <v>92610399</v>
      </c>
      <c r="F156" s="253">
        <f>C156-D156+E156</f>
        <v>3863215</v>
      </c>
    </row>
    <row r="157" spans="1:6" x14ac:dyDescent="0.3">
      <c r="A157" s="205">
        <v>480201</v>
      </c>
      <c r="B157" s="206" t="s">
        <v>402</v>
      </c>
      <c r="C157" s="196">
        <v>0</v>
      </c>
      <c r="D157" s="196">
        <v>0</v>
      </c>
      <c r="E157" s="196">
        <v>0</v>
      </c>
      <c r="F157" s="196">
        <f t="shared" ref="F157:F158" si="53">C157-D157+E157</f>
        <v>0</v>
      </c>
    </row>
    <row r="158" spans="1:6" x14ac:dyDescent="0.3">
      <c r="A158" s="205">
        <v>480204</v>
      </c>
      <c r="B158" s="206" t="s">
        <v>403</v>
      </c>
      <c r="C158" s="196">
        <v>0</v>
      </c>
      <c r="D158" s="196">
        <v>88747184</v>
      </c>
      <c r="E158" s="196">
        <v>92610399</v>
      </c>
      <c r="F158" s="196">
        <f t="shared" si="53"/>
        <v>3863215</v>
      </c>
    </row>
    <row r="159" spans="1:6" x14ac:dyDescent="0.3">
      <c r="A159" s="251">
        <v>4805</v>
      </c>
      <c r="B159" s="252" t="s">
        <v>118</v>
      </c>
      <c r="C159" s="253">
        <f>C160</f>
        <v>0</v>
      </c>
      <c r="D159" s="253">
        <f t="shared" ref="D159:F159" si="54">D160</f>
        <v>0</v>
      </c>
      <c r="E159" s="253">
        <f t="shared" si="54"/>
        <v>4695155.49</v>
      </c>
      <c r="F159" s="253">
        <f t="shared" si="54"/>
        <v>4695155.49</v>
      </c>
    </row>
    <row r="160" spans="1:6" x14ac:dyDescent="0.3">
      <c r="A160" s="205">
        <v>480590</v>
      </c>
      <c r="B160" s="206" t="s">
        <v>118</v>
      </c>
      <c r="C160" s="196">
        <v>0</v>
      </c>
      <c r="D160" s="196">
        <v>0</v>
      </c>
      <c r="E160" s="196">
        <v>4695155.49</v>
      </c>
      <c r="F160" s="196">
        <f t="shared" ref="F160:F165" si="55">C160-D160+E160</f>
        <v>4695155.49</v>
      </c>
    </row>
    <row r="161" spans="1:7" x14ac:dyDescent="0.3">
      <c r="A161" s="251">
        <v>4808</v>
      </c>
      <c r="B161" s="252" t="s">
        <v>267</v>
      </c>
      <c r="C161" s="253">
        <f>SUM(C162:C165)</f>
        <v>0</v>
      </c>
      <c r="D161" s="253">
        <f>SUM(D162:D165)</f>
        <v>0</v>
      </c>
      <c r="E161" s="253">
        <f>SUM(E162:E165)</f>
        <v>20427604</v>
      </c>
      <c r="F161" s="253">
        <f>C161-D161+E161</f>
        <v>20427604</v>
      </c>
    </row>
    <row r="162" spans="1:7" x14ac:dyDescent="0.3">
      <c r="A162" s="205">
        <v>480817</v>
      </c>
      <c r="B162" s="206" t="s">
        <v>397</v>
      </c>
      <c r="C162" s="196">
        <v>0</v>
      </c>
      <c r="D162" s="196">
        <v>0</v>
      </c>
      <c r="E162" s="196">
        <v>15358664</v>
      </c>
      <c r="F162" s="196">
        <f t="shared" si="55"/>
        <v>15358664</v>
      </c>
    </row>
    <row r="163" spans="1:7" x14ac:dyDescent="0.3">
      <c r="A163" s="205">
        <v>480818</v>
      </c>
      <c r="B163" s="206" t="s">
        <v>368</v>
      </c>
      <c r="C163" s="196">
        <v>0</v>
      </c>
      <c r="D163" s="196">
        <v>0</v>
      </c>
      <c r="E163" s="196">
        <v>490300</v>
      </c>
      <c r="F163" s="196">
        <f t="shared" si="55"/>
        <v>490300</v>
      </c>
    </row>
    <row r="164" spans="1:7" x14ac:dyDescent="0.3">
      <c r="A164" s="205">
        <v>480819</v>
      </c>
      <c r="B164" s="206" t="s">
        <v>442</v>
      </c>
      <c r="C164" s="196">
        <v>0</v>
      </c>
      <c r="D164" s="196">
        <v>0</v>
      </c>
      <c r="E164" s="196">
        <v>17000</v>
      </c>
      <c r="F164" s="196">
        <f t="shared" si="55"/>
        <v>17000</v>
      </c>
    </row>
    <row r="165" spans="1:7" x14ac:dyDescent="0.3">
      <c r="A165" s="205">
        <v>480826</v>
      </c>
      <c r="B165" s="206" t="s">
        <v>269</v>
      </c>
      <c r="C165" s="196">
        <v>0</v>
      </c>
      <c r="D165" s="196">
        <v>0</v>
      </c>
      <c r="E165" s="196">
        <v>4561640</v>
      </c>
      <c r="F165" s="196">
        <f t="shared" si="55"/>
        <v>4561640</v>
      </c>
    </row>
    <row r="166" spans="1:7" x14ac:dyDescent="0.3">
      <c r="A166" s="203"/>
      <c r="B166" s="194"/>
      <c r="C166" s="196"/>
      <c r="D166" s="196"/>
      <c r="E166" s="196"/>
      <c r="F166" s="196"/>
    </row>
    <row r="167" spans="1:7" ht="15.6" x14ac:dyDescent="0.3">
      <c r="A167" s="260">
        <v>5</v>
      </c>
      <c r="B167" s="86" t="s">
        <v>270</v>
      </c>
      <c r="C167" s="261">
        <f>C169+C207+C218+C227</f>
        <v>0</v>
      </c>
      <c r="D167" s="261">
        <f>D169+D207+D218+D227+D234</f>
        <v>2678428305.7399998</v>
      </c>
      <c r="E167" s="261">
        <f>E169+E207+E218+E227</f>
        <v>6450000</v>
      </c>
      <c r="F167" s="261">
        <f t="shared" ref="F167:F212" si="56">C167+D167-E167</f>
        <v>2671978305.7399998</v>
      </c>
      <c r="G167" s="199"/>
    </row>
    <row r="168" spans="1:7" x14ac:dyDescent="0.3">
      <c r="A168" s="262"/>
      <c r="B168" s="263"/>
      <c r="C168" s="264"/>
      <c r="D168" s="264"/>
      <c r="E168" s="264"/>
      <c r="F168" s="264"/>
      <c r="G168" s="199"/>
    </row>
    <row r="169" spans="1:7" x14ac:dyDescent="0.3">
      <c r="A169" s="265">
        <v>51</v>
      </c>
      <c r="B169" s="266" t="s">
        <v>271</v>
      </c>
      <c r="C169" s="267">
        <f>C170+C174+C179+C185+C189+C204</f>
        <v>0</v>
      </c>
      <c r="D169" s="267">
        <f t="shared" ref="D169:F169" si="57">D170+D174+D179+D185+D189+D204</f>
        <v>312791520</v>
      </c>
      <c r="E169" s="267">
        <f t="shared" si="57"/>
        <v>0</v>
      </c>
      <c r="F169" s="267">
        <f t="shared" si="57"/>
        <v>312791520</v>
      </c>
      <c r="G169" s="199"/>
    </row>
    <row r="170" spans="1:7" x14ac:dyDescent="0.3">
      <c r="A170" s="251">
        <v>5101</v>
      </c>
      <c r="B170" s="252" t="s">
        <v>272</v>
      </c>
      <c r="C170" s="253">
        <f>C171+C172+C173</f>
        <v>0</v>
      </c>
      <c r="D170" s="253">
        <f>D171+D172+D173</f>
        <v>131583517</v>
      </c>
      <c r="E170" s="253">
        <f>E171+E172+E173</f>
        <v>0</v>
      </c>
      <c r="F170" s="253">
        <f t="shared" si="56"/>
        <v>131583517</v>
      </c>
      <c r="G170" s="199"/>
    </row>
    <row r="171" spans="1:7" x14ac:dyDescent="0.3">
      <c r="A171" s="205">
        <v>510101</v>
      </c>
      <c r="B171" s="206" t="s">
        <v>273</v>
      </c>
      <c r="C171" s="196">
        <v>0</v>
      </c>
      <c r="D171" s="196">
        <v>125330583</v>
      </c>
      <c r="E171" s="196">
        <v>0</v>
      </c>
      <c r="F171" s="196">
        <f t="shared" si="56"/>
        <v>125330583</v>
      </c>
    </row>
    <row r="172" spans="1:7" x14ac:dyDescent="0.3">
      <c r="A172" s="205">
        <v>510119</v>
      </c>
      <c r="B172" s="206" t="s">
        <v>275</v>
      </c>
      <c r="C172" s="196">
        <v>0</v>
      </c>
      <c r="D172" s="196">
        <v>5928934</v>
      </c>
      <c r="E172" s="196">
        <v>0</v>
      </c>
      <c r="F172" s="196">
        <f t="shared" si="56"/>
        <v>5928934</v>
      </c>
    </row>
    <row r="173" spans="1:7" x14ac:dyDescent="0.3">
      <c r="A173" s="205">
        <v>510123</v>
      </c>
      <c r="B173" s="206" t="s">
        <v>277</v>
      </c>
      <c r="C173" s="196">
        <v>0</v>
      </c>
      <c r="D173" s="196">
        <v>324000</v>
      </c>
      <c r="E173" s="196">
        <v>0</v>
      </c>
      <c r="F173" s="196">
        <f t="shared" si="56"/>
        <v>324000</v>
      </c>
    </row>
    <row r="174" spans="1:7" x14ac:dyDescent="0.3">
      <c r="A174" s="251">
        <v>5103</v>
      </c>
      <c r="B174" s="252" t="s">
        <v>281</v>
      </c>
      <c r="C174" s="253">
        <f>SUM(C175:C178)</f>
        <v>0</v>
      </c>
      <c r="D174" s="253">
        <f>SUM(D175:D178)</f>
        <v>24292900</v>
      </c>
      <c r="E174" s="253">
        <f>SUM(E175:E178)</f>
        <v>0</v>
      </c>
      <c r="F174" s="253">
        <f t="shared" si="56"/>
        <v>24292900</v>
      </c>
    </row>
    <row r="175" spans="1:7" x14ac:dyDescent="0.3">
      <c r="A175" s="205">
        <v>510302</v>
      </c>
      <c r="B175" s="206" t="s">
        <v>282</v>
      </c>
      <c r="C175" s="196">
        <v>0</v>
      </c>
      <c r="D175" s="196">
        <v>5895400</v>
      </c>
      <c r="E175" s="196">
        <v>0</v>
      </c>
      <c r="F175" s="196">
        <f t="shared" si="56"/>
        <v>5895400</v>
      </c>
    </row>
    <row r="176" spans="1:7" x14ac:dyDescent="0.3">
      <c r="A176" s="205">
        <v>510303</v>
      </c>
      <c r="B176" s="206" t="s">
        <v>284</v>
      </c>
      <c r="C176" s="196">
        <v>0</v>
      </c>
      <c r="D176" s="196">
        <v>13800</v>
      </c>
      <c r="E176" s="196">
        <v>0</v>
      </c>
      <c r="F176" s="196">
        <f t="shared" si="56"/>
        <v>13800</v>
      </c>
    </row>
    <row r="177" spans="1:6" x14ac:dyDescent="0.3">
      <c r="A177" s="205">
        <v>510305</v>
      </c>
      <c r="B177" s="206" t="s">
        <v>286</v>
      </c>
      <c r="C177" s="196">
        <v>0</v>
      </c>
      <c r="D177" s="196">
        <v>690000</v>
      </c>
      <c r="E177" s="196">
        <v>0</v>
      </c>
      <c r="F177" s="196">
        <f t="shared" si="56"/>
        <v>690000</v>
      </c>
    </row>
    <row r="178" spans="1:6" x14ac:dyDescent="0.3">
      <c r="A178" s="205">
        <v>510390</v>
      </c>
      <c r="B178" s="206" t="s">
        <v>288</v>
      </c>
      <c r="C178" s="196">
        <v>0</v>
      </c>
      <c r="D178" s="196">
        <v>17693700</v>
      </c>
      <c r="E178" s="196">
        <v>0</v>
      </c>
      <c r="F178" s="196">
        <f t="shared" si="56"/>
        <v>17693700</v>
      </c>
    </row>
    <row r="179" spans="1:6" x14ac:dyDescent="0.3">
      <c r="A179" s="251">
        <v>5107</v>
      </c>
      <c r="B179" s="252" t="s">
        <v>294</v>
      </c>
      <c r="C179" s="253">
        <f>SUM(C180:C184)</f>
        <v>0</v>
      </c>
      <c r="D179" s="253">
        <f>SUM(D180:D184)</f>
        <v>15411801</v>
      </c>
      <c r="E179" s="253">
        <f>SUM(E180:E184)</f>
        <v>0</v>
      </c>
      <c r="F179" s="253">
        <f t="shared" si="56"/>
        <v>15411801</v>
      </c>
    </row>
    <row r="180" spans="1:6" x14ac:dyDescent="0.3">
      <c r="A180" s="205">
        <v>510701</v>
      </c>
      <c r="B180" s="206" t="s">
        <v>89</v>
      </c>
      <c r="C180" s="196">
        <v>0</v>
      </c>
      <c r="D180" s="196">
        <v>3810097</v>
      </c>
      <c r="E180" s="196">
        <v>0</v>
      </c>
      <c r="F180" s="196">
        <f t="shared" si="56"/>
        <v>3810097</v>
      </c>
    </row>
    <row r="181" spans="1:6" x14ac:dyDescent="0.3">
      <c r="A181" s="205">
        <v>510702</v>
      </c>
      <c r="B181" s="206" t="s">
        <v>88</v>
      </c>
      <c r="C181" s="196">
        <v>0</v>
      </c>
      <c r="D181" s="196">
        <v>2776189</v>
      </c>
      <c r="E181" s="196">
        <v>0</v>
      </c>
      <c r="F181" s="196">
        <f t="shared" si="56"/>
        <v>2776189</v>
      </c>
    </row>
    <row r="182" spans="1:6" x14ac:dyDescent="0.3">
      <c r="A182" s="205">
        <v>510704</v>
      </c>
      <c r="B182" s="206" t="s">
        <v>466</v>
      </c>
      <c r="C182" s="196">
        <v>0</v>
      </c>
      <c r="D182" s="196">
        <v>2667068</v>
      </c>
      <c r="E182" s="196">
        <v>0</v>
      </c>
      <c r="F182" s="196">
        <f t="shared" ref="F182" si="58">C182+D182-E182</f>
        <v>2667068</v>
      </c>
    </row>
    <row r="183" spans="1:6" x14ac:dyDescent="0.3">
      <c r="A183" s="205">
        <v>510705</v>
      </c>
      <c r="B183" s="206" t="s">
        <v>300</v>
      </c>
      <c r="C183" s="196">
        <v>0</v>
      </c>
      <c r="D183" s="196">
        <v>992213</v>
      </c>
      <c r="E183" s="196">
        <v>0</v>
      </c>
      <c r="F183" s="196">
        <f t="shared" si="56"/>
        <v>992213</v>
      </c>
    </row>
    <row r="184" spans="1:6" x14ac:dyDescent="0.3">
      <c r="A184" s="205">
        <v>510706</v>
      </c>
      <c r="B184" s="206" t="s">
        <v>302</v>
      </c>
      <c r="C184" s="196">
        <v>0</v>
      </c>
      <c r="D184" s="196">
        <v>5166234</v>
      </c>
      <c r="E184" s="196">
        <v>0</v>
      </c>
      <c r="F184" s="196">
        <f t="shared" si="56"/>
        <v>5166234</v>
      </c>
    </row>
    <row r="185" spans="1:6" x14ac:dyDescent="0.3">
      <c r="A185" s="251">
        <v>5108</v>
      </c>
      <c r="B185" s="252" t="s">
        <v>304</v>
      </c>
      <c r="C185" s="253">
        <f>SUM(C186:C188)</f>
        <v>0</v>
      </c>
      <c r="D185" s="253">
        <f>SUM(D186:D188)</f>
        <v>85000</v>
      </c>
      <c r="E185" s="253">
        <f>SUM(E186:E188)</f>
        <v>0</v>
      </c>
      <c r="F185" s="253">
        <f t="shared" si="56"/>
        <v>85000</v>
      </c>
    </row>
    <row r="186" spans="1:6" x14ac:dyDescent="0.3">
      <c r="A186" s="205">
        <v>510803</v>
      </c>
      <c r="B186" s="206" t="s">
        <v>404</v>
      </c>
      <c r="C186" s="196">
        <v>0</v>
      </c>
      <c r="D186" s="196">
        <v>0</v>
      </c>
      <c r="E186" s="196">
        <v>0</v>
      </c>
      <c r="F186" s="196">
        <f t="shared" si="56"/>
        <v>0</v>
      </c>
    </row>
    <row r="187" spans="1:6" x14ac:dyDescent="0.3">
      <c r="A187" s="205">
        <v>510804</v>
      </c>
      <c r="B187" s="206" t="s">
        <v>405</v>
      </c>
      <c r="C187" s="196">
        <v>0</v>
      </c>
      <c r="D187" s="196">
        <v>85000</v>
      </c>
      <c r="E187" s="196">
        <v>0</v>
      </c>
      <c r="F187" s="196">
        <f t="shared" si="56"/>
        <v>85000</v>
      </c>
    </row>
    <row r="188" spans="1:6" x14ac:dyDescent="0.3">
      <c r="A188" s="205">
        <v>510804</v>
      </c>
      <c r="B188" s="206" t="s">
        <v>406</v>
      </c>
      <c r="C188" s="196">
        <v>0</v>
      </c>
      <c r="D188" s="196">
        <v>0</v>
      </c>
      <c r="E188" s="196">
        <v>0</v>
      </c>
      <c r="F188" s="196">
        <f t="shared" si="56"/>
        <v>0</v>
      </c>
    </row>
    <row r="189" spans="1:6" x14ac:dyDescent="0.3">
      <c r="A189" s="251">
        <v>5111</v>
      </c>
      <c r="B189" s="252" t="s">
        <v>310</v>
      </c>
      <c r="C189" s="253">
        <f>SUM(C190:C203)</f>
        <v>0</v>
      </c>
      <c r="D189" s="253">
        <f t="shared" ref="D189:F189" si="59">SUM(D190:D203)</f>
        <v>20037473</v>
      </c>
      <c r="E189" s="253">
        <f t="shared" si="59"/>
        <v>0</v>
      </c>
      <c r="F189" s="253">
        <f t="shared" si="59"/>
        <v>20037473</v>
      </c>
    </row>
    <row r="190" spans="1:6" x14ac:dyDescent="0.3">
      <c r="A190" s="205">
        <v>511110</v>
      </c>
      <c r="B190" s="206" t="s">
        <v>311</v>
      </c>
      <c r="C190" s="196">
        <v>0</v>
      </c>
      <c r="D190" s="196">
        <v>0</v>
      </c>
      <c r="E190" s="196">
        <v>0</v>
      </c>
      <c r="F190" s="196">
        <f t="shared" si="56"/>
        <v>0</v>
      </c>
    </row>
    <row r="191" spans="1:6" x14ac:dyDescent="0.3">
      <c r="A191" s="205">
        <v>511114</v>
      </c>
      <c r="B191" s="206" t="s">
        <v>313</v>
      </c>
      <c r="C191" s="196">
        <v>0</v>
      </c>
      <c r="D191" s="196">
        <v>1287050</v>
      </c>
      <c r="E191" s="196">
        <v>0</v>
      </c>
      <c r="F191" s="196">
        <f t="shared" si="56"/>
        <v>1287050</v>
      </c>
    </row>
    <row r="192" spans="1:6" x14ac:dyDescent="0.3">
      <c r="A192" s="205">
        <v>511115</v>
      </c>
      <c r="B192" s="206" t="s">
        <v>315</v>
      </c>
      <c r="C192" s="196">
        <v>0</v>
      </c>
      <c r="D192" s="196">
        <v>0</v>
      </c>
      <c r="E192" s="196">
        <v>0</v>
      </c>
      <c r="F192" s="196">
        <f t="shared" si="56"/>
        <v>0</v>
      </c>
    </row>
    <row r="193" spans="1:6" x14ac:dyDescent="0.3">
      <c r="A193" s="205">
        <v>511117</v>
      </c>
      <c r="B193" s="206" t="s">
        <v>407</v>
      </c>
      <c r="C193" s="196">
        <v>0</v>
      </c>
      <c r="D193" s="196">
        <v>3817576</v>
      </c>
      <c r="E193" s="196">
        <v>0</v>
      </c>
      <c r="F193" s="196">
        <f t="shared" si="56"/>
        <v>3817576</v>
      </c>
    </row>
    <row r="194" spans="1:6" x14ac:dyDescent="0.3">
      <c r="A194" s="205">
        <v>511119</v>
      </c>
      <c r="B194" s="206" t="s">
        <v>74</v>
      </c>
      <c r="C194" s="196">
        <v>0</v>
      </c>
      <c r="D194" s="196">
        <v>4245500</v>
      </c>
      <c r="E194" s="196">
        <v>0</v>
      </c>
      <c r="F194" s="196">
        <f t="shared" si="56"/>
        <v>4245500</v>
      </c>
    </row>
    <row r="195" spans="1:6" x14ac:dyDescent="0.3">
      <c r="A195" s="205">
        <v>511123</v>
      </c>
      <c r="B195" s="206" t="s">
        <v>321</v>
      </c>
      <c r="C195" s="196">
        <v>0</v>
      </c>
      <c r="D195" s="196">
        <v>0</v>
      </c>
      <c r="E195" s="196">
        <v>0</v>
      </c>
      <c r="F195" s="196">
        <f t="shared" si="56"/>
        <v>0</v>
      </c>
    </row>
    <row r="196" spans="1:6" x14ac:dyDescent="0.3">
      <c r="A196" s="205">
        <v>511125</v>
      </c>
      <c r="B196" s="206" t="s">
        <v>323</v>
      </c>
      <c r="C196" s="196">
        <v>0</v>
      </c>
      <c r="D196" s="196">
        <v>0</v>
      </c>
      <c r="E196" s="196">
        <v>0</v>
      </c>
      <c r="F196" s="196">
        <f t="shared" si="56"/>
        <v>0</v>
      </c>
    </row>
    <row r="197" spans="1:6" x14ac:dyDescent="0.3">
      <c r="A197" s="205">
        <v>511140</v>
      </c>
      <c r="B197" s="206" t="s">
        <v>325</v>
      </c>
      <c r="C197" s="196">
        <v>0</v>
      </c>
      <c r="D197" s="196">
        <v>9543047</v>
      </c>
      <c r="E197" s="196">
        <v>0</v>
      </c>
      <c r="F197" s="196">
        <f t="shared" si="56"/>
        <v>9543047</v>
      </c>
    </row>
    <row r="198" spans="1:6" x14ac:dyDescent="0.3">
      <c r="A198" s="205">
        <v>511146</v>
      </c>
      <c r="B198" s="206" t="s">
        <v>327</v>
      </c>
      <c r="C198" s="196">
        <v>0</v>
      </c>
      <c r="D198" s="196">
        <v>0</v>
      </c>
      <c r="E198" s="196">
        <v>0</v>
      </c>
      <c r="F198" s="196">
        <f t="shared" si="56"/>
        <v>0</v>
      </c>
    </row>
    <row r="199" spans="1:6" x14ac:dyDescent="0.3">
      <c r="A199" s="205">
        <v>511149</v>
      </c>
      <c r="B199" s="206" t="s">
        <v>328</v>
      </c>
      <c r="C199" s="196">
        <v>0</v>
      </c>
      <c r="D199" s="196">
        <v>0</v>
      </c>
      <c r="E199" s="196">
        <v>0</v>
      </c>
      <c r="F199" s="196">
        <f t="shared" si="56"/>
        <v>0</v>
      </c>
    </row>
    <row r="200" spans="1:6" x14ac:dyDescent="0.3">
      <c r="A200" s="205">
        <v>511163</v>
      </c>
      <c r="B200" s="206" t="s">
        <v>330</v>
      </c>
      <c r="C200" s="196">
        <v>0</v>
      </c>
      <c r="D200" s="196">
        <v>1144300</v>
      </c>
      <c r="E200" s="196">
        <v>0</v>
      </c>
      <c r="F200" s="196">
        <f t="shared" si="56"/>
        <v>1144300</v>
      </c>
    </row>
    <row r="201" spans="1:6" x14ac:dyDescent="0.3">
      <c r="A201" s="205">
        <v>511179</v>
      </c>
      <c r="B201" s="206" t="s">
        <v>75</v>
      </c>
      <c r="C201" s="196">
        <v>0</v>
      </c>
      <c r="D201" s="196">
        <v>0</v>
      </c>
      <c r="E201" s="196">
        <v>0</v>
      </c>
      <c r="F201" s="196">
        <f t="shared" si="56"/>
        <v>0</v>
      </c>
    </row>
    <row r="202" spans="1:6" x14ac:dyDescent="0.3">
      <c r="A202" s="205">
        <v>511180</v>
      </c>
      <c r="B202" s="206" t="s">
        <v>76</v>
      </c>
      <c r="C202" s="196">
        <v>0</v>
      </c>
      <c r="D202" s="196">
        <v>0</v>
      </c>
      <c r="E202" s="196">
        <v>0</v>
      </c>
      <c r="F202" s="196">
        <f t="shared" si="56"/>
        <v>0</v>
      </c>
    </row>
    <row r="203" spans="1:6" x14ac:dyDescent="0.3">
      <c r="A203" s="205">
        <v>511190</v>
      </c>
      <c r="B203" s="206" t="s">
        <v>334</v>
      </c>
      <c r="C203" s="196">
        <v>0</v>
      </c>
      <c r="D203" s="196">
        <v>0</v>
      </c>
      <c r="E203" s="196">
        <v>0</v>
      </c>
      <c r="F203" s="196">
        <f t="shared" si="56"/>
        <v>0</v>
      </c>
    </row>
    <row r="204" spans="1:6" x14ac:dyDescent="0.3">
      <c r="A204" s="251">
        <v>5120</v>
      </c>
      <c r="B204" s="252" t="s">
        <v>336</v>
      </c>
      <c r="C204" s="253">
        <f>SUM(C205:C206)</f>
        <v>0</v>
      </c>
      <c r="D204" s="253">
        <f>SUM(D205:D206)</f>
        <v>121380829</v>
      </c>
      <c r="E204" s="253">
        <f>SUM(E205:E206)</f>
        <v>0</v>
      </c>
      <c r="F204" s="253">
        <f t="shared" si="56"/>
        <v>121380829</v>
      </c>
    </row>
    <row r="205" spans="1:6" x14ac:dyDescent="0.3">
      <c r="A205" s="205">
        <v>512001</v>
      </c>
      <c r="B205" s="206" t="s">
        <v>337</v>
      </c>
      <c r="C205" s="196">
        <v>0</v>
      </c>
      <c r="D205" s="196">
        <v>0</v>
      </c>
      <c r="E205" s="196">
        <v>0</v>
      </c>
      <c r="F205" s="196">
        <f t="shared" si="56"/>
        <v>0</v>
      </c>
    </row>
    <row r="206" spans="1:6" x14ac:dyDescent="0.3">
      <c r="A206" s="205">
        <v>512002</v>
      </c>
      <c r="B206" s="206" t="s">
        <v>338</v>
      </c>
      <c r="C206" s="196">
        <v>0</v>
      </c>
      <c r="D206" s="196">
        <v>121380829</v>
      </c>
      <c r="E206" s="196">
        <v>0</v>
      </c>
      <c r="F206" s="196">
        <f t="shared" si="56"/>
        <v>121380829</v>
      </c>
    </row>
    <row r="207" spans="1:6" x14ac:dyDescent="0.3">
      <c r="A207" s="265">
        <v>53</v>
      </c>
      <c r="B207" s="266" t="s">
        <v>408</v>
      </c>
      <c r="C207" s="267">
        <f>C208+C210+C216</f>
        <v>0</v>
      </c>
      <c r="D207" s="267">
        <f>D208+D210+D216</f>
        <v>31985716</v>
      </c>
      <c r="E207" s="267">
        <f>E208+E210+E216</f>
        <v>0</v>
      </c>
      <c r="F207" s="267">
        <f t="shared" si="56"/>
        <v>31985716</v>
      </c>
    </row>
    <row r="208" spans="1:6" x14ac:dyDescent="0.3">
      <c r="A208" s="251">
        <v>5347</v>
      </c>
      <c r="B208" s="252" t="s">
        <v>409</v>
      </c>
      <c r="C208" s="253">
        <f>C209</f>
        <v>0</v>
      </c>
      <c r="D208" s="253">
        <f>D209</f>
        <v>0</v>
      </c>
      <c r="E208" s="253">
        <f>E209</f>
        <v>0</v>
      </c>
      <c r="F208" s="253">
        <f t="shared" si="56"/>
        <v>0</v>
      </c>
    </row>
    <row r="209" spans="1:6" x14ac:dyDescent="0.3">
      <c r="A209" s="205">
        <v>534702</v>
      </c>
      <c r="B209" s="206" t="s">
        <v>410</v>
      </c>
      <c r="C209" s="196">
        <v>0</v>
      </c>
      <c r="D209" s="196">
        <v>0</v>
      </c>
      <c r="E209" s="196">
        <v>0</v>
      </c>
      <c r="F209" s="196">
        <f t="shared" si="56"/>
        <v>0</v>
      </c>
    </row>
    <row r="210" spans="1:6" x14ac:dyDescent="0.3">
      <c r="A210" s="251">
        <v>5360</v>
      </c>
      <c r="B210" s="252" t="s">
        <v>411</v>
      </c>
      <c r="C210" s="253">
        <f>SUM(C211:C215)</f>
        <v>0</v>
      </c>
      <c r="D210" s="253">
        <f>SUM(D211:D215)</f>
        <v>31510234</v>
      </c>
      <c r="E210" s="253">
        <f>SUM(E211:E215)</f>
        <v>0</v>
      </c>
      <c r="F210" s="253">
        <f t="shared" si="56"/>
        <v>31510234</v>
      </c>
    </row>
    <row r="211" spans="1:6" x14ac:dyDescent="0.3">
      <c r="A211" s="205">
        <v>536001</v>
      </c>
      <c r="B211" s="206" t="s">
        <v>412</v>
      </c>
      <c r="C211" s="196">
        <v>0</v>
      </c>
      <c r="D211" s="196">
        <v>25924255</v>
      </c>
      <c r="E211" s="196">
        <v>0</v>
      </c>
      <c r="F211" s="196">
        <f t="shared" si="56"/>
        <v>25924255</v>
      </c>
    </row>
    <row r="212" spans="1:6" x14ac:dyDescent="0.3">
      <c r="A212" s="205">
        <v>536004</v>
      </c>
      <c r="B212" s="206" t="s">
        <v>413</v>
      </c>
      <c r="C212" s="196">
        <v>0</v>
      </c>
      <c r="D212" s="196">
        <v>1120876</v>
      </c>
      <c r="E212" s="196">
        <v>0</v>
      </c>
      <c r="F212" s="196">
        <f t="shared" si="56"/>
        <v>1120876</v>
      </c>
    </row>
    <row r="213" spans="1:6" x14ac:dyDescent="0.3">
      <c r="A213" s="205">
        <v>536006</v>
      </c>
      <c r="B213" s="206" t="s">
        <v>414</v>
      </c>
      <c r="C213" s="196">
        <v>0</v>
      </c>
      <c r="D213" s="196">
        <v>316526</v>
      </c>
      <c r="E213" s="196">
        <v>0</v>
      </c>
      <c r="F213" s="196">
        <f t="shared" ref="F213:F252" si="60">C213+D213-E213</f>
        <v>316526</v>
      </c>
    </row>
    <row r="214" spans="1:6" x14ac:dyDescent="0.3">
      <c r="A214" s="205">
        <v>536007</v>
      </c>
      <c r="B214" s="206" t="s">
        <v>415</v>
      </c>
      <c r="C214" s="196">
        <v>0</v>
      </c>
      <c r="D214" s="196">
        <v>3091863</v>
      </c>
      <c r="E214" s="196">
        <v>0</v>
      </c>
      <c r="F214" s="196">
        <f t="shared" si="60"/>
        <v>3091863</v>
      </c>
    </row>
    <row r="215" spans="1:6" x14ac:dyDescent="0.3">
      <c r="A215" s="205">
        <v>536008</v>
      </c>
      <c r="B215" s="206" t="s">
        <v>416</v>
      </c>
      <c r="C215" s="196">
        <v>0</v>
      </c>
      <c r="D215" s="196">
        <v>1056714</v>
      </c>
      <c r="E215" s="196">
        <v>0</v>
      </c>
      <c r="F215" s="196">
        <f t="shared" si="60"/>
        <v>1056714</v>
      </c>
    </row>
    <row r="216" spans="1:6" x14ac:dyDescent="0.3">
      <c r="A216" s="251">
        <v>5366</v>
      </c>
      <c r="B216" s="252" t="s">
        <v>417</v>
      </c>
      <c r="C216" s="253">
        <f>C217</f>
        <v>0</v>
      </c>
      <c r="D216" s="253">
        <f>D217</f>
        <v>475482</v>
      </c>
      <c r="E216" s="253">
        <f>E217</f>
        <v>0</v>
      </c>
      <c r="F216" s="253">
        <f t="shared" si="60"/>
        <v>475482</v>
      </c>
    </row>
    <row r="217" spans="1:6" x14ac:dyDescent="0.3">
      <c r="A217" s="205">
        <v>536606</v>
      </c>
      <c r="B217" s="206" t="s">
        <v>418</v>
      </c>
      <c r="C217" s="196">
        <v>0</v>
      </c>
      <c r="D217" s="196">
        <v>475482</v>
      </c>
      <c r="E217" s="196">
        <v>0</v>
      </c>
      <c r="F217" s="196">
        <f t="shared" si="60"/>
        <v>475482</v>
      </c>
    </row>
    <row r="218" spans="1:6" x14ac:dyDescent="0.3">
      <c r="A218" s="265">
        <v>56</v>
      </c>
      <c r="B218" s="266" t="s">
        <v>419</v>
      </c>
      <c r="C218" s="267">
        <f>C219</f>
        <v>0</v>
      </c>
      <c r="D218" s="267">
        <f>D219</f>
        <v>2333607866</v>
      </c>
      <c r="E218" s="267">
        <f>E219</f>
        <v>6450000</v>
      </c>
      <c r="F218" s="267">
        <f t="shared" si="60"/>
        <v>2327157866</v>
      </c>
    </row>
    <row r="219" spans="1:6" x14ac:dyDescent="0.3">
      <c r="A219" s="251">
        <v>5618</v>
      </c>
      <c r="B219" s="252" t="s">
        <v>253</v>
      </c>
      <c r="C219" s="253">
        <f>SUM(C220:C226)</f>
        <v>0</v>
      </c>
      <c r="D219" s="253">
        <f>SUM(D220:D226)</f>
        <v>2333607866</v>
      </c>
      <c r="E219" s="253">
        <f>SUM(E220:E226)</f>
        <v>6450000</v>
      </c>
      <c r="F219" s="253">
        <f t="shared" si="60"/>
        <v>2327157866</v>
      </c>
    </row>
    <row r="220" spans="1:6" x14ac:dyDescent="0.3">
      <c r="A220" s="205">
        <v>561802</v>
      </c>
      <c r="B220" s="206" t="s">
        <v>349</v>
      </c>
      <c r="C220" s="196">
        <v>0</v>
      </c>
      <c r="D220" s="196">
        <v>987763617</v>
      </c>
      <c r="E220" s="196">
        <v>0</v>
      </c>
      <c r="F220" s="196">
        <f t="shared" si="60"/>
        <v>987763617</v>
      </c>
    </row>
    <row r="221" spans="1:6" x14ac:dyDescent="0.3">
      <c r="A221" s="205">
        <v>561805</v>
      </c>
      <c r="B221" s="206" t="s">
        <v>420</v>
      </c>
      <c r="C221" s="196">
        <v>0</v>
      </c>
      <c r="D221" s="196">
        <v>0</v>
      </c>
      <c r="E221" s="196">
        <v>0</v>
      </c>
      <c r="F221" s="196">
        <f t="shared" si="60"/>
        <v>0</v>
      </c>
    </row>
    <row r="222" spans="1:6" x14ac:dyDescent="0.3">
      <c r="A222" s="205">
        <v>561807</v>
      </c>
      <c r="B222" s="206" t="s">
        <v>351</v>
      </c>
      <c r="C222" s="196">
        <v>0</v>
      </c>
      <c r="D222" s="196">
        <v>180945116</v>
      </c>
      <c r="E222" s="196">
        <v>6450000</v>
      </c>
      <c r="F222" s="196">
        <f t="shared" si="60"/>
        <v>174495116</v>
      </c>
    </row>
    <row r="223" spans="1:6" x14ac:dyDescent="0.3">
      <c r="A223" s="205">
        <v>561809</v>
      </c>
      <c r="B223" s="206" t="s">
        <v>352</v>
      </c>
      <c r="C223" s="196">
        <v>0</v>
      </c>
      <c r="D223" s="196">
        <v>19409630</v>
      </c>
      <c r="E223" s="196">
        <v>0</v>
      </c>
      <c r="F223" s="196">
        <f t="shared" si="60"/>
        <v>19409630</v>
      </c>
    </row>
    <row r="224" spans="1:6" x14ac:dyDescent="0.3">
      <c r="A224" s="205">
        <v>561810</v>
      </c>
      <c r="B224" s="206" t="s">
        <v>85</v>
      </c>
      <c r="C224" s="196">
        <v>0</v>
      </c>
      <c r="D224" s="196">
        <v>470122783</v>
      </c>
      <c r="E224" s="196">
        <v>0</v>
      </c>
      <c r="F224" s="196">
        <f t="shared" si="60"/>
        <v>470122783</v>
      </c>
    </row>
    <row r="225" spans="1:6" x14ac:dyDescent="0.3">
      <c r="A225" s="205">
        <v>561811</v>
      </c>
      <c r="B225" s="206" t="s">
        <v>421</v>
      </c>
      <c r="C225" s="196">
        <v>0</v>
      </c>
      <c r="D225" s="196">
        <v>437365920</v>
      </c>
      <c r="E225" s="196">
        <v>0</v>
      </c>
      <c r="F225" s="196">
        <f t="shared" si="60"/>
        <v>437365920</v>
      </c>
    </row>
    <row r="226" spans="1:6" x14ac:dyDescent="0.3">
      <c r="A226" s="205">
        <v>561890</v>
      </c>
      <c r="B226" s="206" t="s">
        <v>422</v>
      </c>
      <c r="C226" s="196">
        <v>0</v>
      </c>
      <c r="D226" s="196">
        <v>238000800</v>
      </c>
      <c r="E226" s="196">
        <v>0</v>
      </c>
      <c r="F226" s="196">
        <f t="shared" si="60"/>
        <v>238000800</v>
      </c>
    </row>
    <row r="227" spans="1:6" x14ac:dyDescent="0.3">
      <c r="A227" s="265">
        <v>58</v>
      </c>
      <c r="B227" s="266" t="s">
        <v>359</v>
      </c>
      <c r="C227" s="267">
        <f>C228+C230+C232</f>
        <v>0</v>
      </c>
      <c r="D227" s="267">
        <f>D228+D230+D232</f>
        <v>43203.74</v>
      </c>
      <c r="E227" s="267">
        <f>E228+E230+E232</f>
        <v>0</v>
      </c>
      <c r="F227" s="267">
        <f t="shared" si="60"/>
        <v>43203.74</v>
      </c>
    </row>
    <row r="228" spans="1:6" x14ac:dyDescent="0.3">
      <c r="A228" s="251">
        <v>5804</v>
      </c>
      <c r="B228" s="252" t="s">
        <v>264</v>
      </c>
      <c r="C228" s="253">
        <f>C229</f>
        <v>0</v>
      </c>
      <c r="D228" s="253">
        <f>D229</f>
        <v>43080</v>
      </c>
      <c r="E228" s="253">
        <v>0</v>
      </c>
      <c r="F228" s="253">
        <f t="shared" si="60"/>
        <v>43080</v>
      </c>
    </row>
    <row r="229" spans="1:6" x14ac:dyDescent="0.3">
      <c r="A229" s="205">
        <v>580490</v>
      </c>
      <c r="B229" s="206" t="s">
        <v>137</v>
      </c>
      <c r="C229" s="196">
        <v>0</v>
      </c>
      <c r="D229" s="196">
        <v>43080</v>
      </c>
      <c r="E229" s="196">
        <v>0</v>
      </c>
      <c r="F229" s="196">
        <f t="shared" si="60"/>
        <v>43080</v>
      </c>
    </row>
    <row r="230" spans="1:6" x14ac:dyDescent="0.3">
      <c r="A230" s="251">
        <v>5821</v>
      </c>
      <c r="B230" s="252" t="s">
        <v>423</v>
      </c>
      <c r="C230" s="253">
        <f>C231</f>
        <v>0</v>
      </c>
      <c r="D230" s="253">
        <f>D231</f>
        <v>0</v>
      </c>
      <c r="E230" s="253">
        <f>E231</f>
        <v>0</v>
      </c>
      <c r="F230" s="253">
        <f t="shared" si="60"/>
        <v>0</v>
      </c>
    </row>
    <row r="231" spans="1:6" x14ac:dyDescent="0.3">
      <c r="A231" s="205">
        <v>582101</v>
      </c>
      <c r="B231" s="206" t="s">
        <v>424</v>
      </c>
      <c r="C231" s="196">
        <v>0</v>
      </c>
      <c r="D231" s="196">
        <v>0</v>
      </c>
      <c r="E231" s="196">
        <v>0</v>
      </c>
      <c r="F231" s="196">
        <f t="shared" si="60"/>
        <v>0</v>
      </c>
    </row>
    <row r="232" spans="1:6" x14ac:dyDescent="0.3">
      <c r="A232" s="251">
        <v>5890</v>
      </c>
      <c r="B232" s="252" t="s">
        <v>362</v>
      </c>
      <c r="C232" s="253">
        <f>C233</f>
        <v>0</v>
      </c>
      <c r="D232" s="253">
        <f>D233</f>
        <v>123.74</v>
      </c>
      <c r="E232" s="253">
        <f>E233</f>
        <v>0</v>
      </c>
      <c r="F232" s="253">
        <f t="shared" si="60"/>
        <v>123.74</v>
      </c>
    </row>
    <row r="233" spans="1:6" x14ac:dyDescent="0.3">
      <c r="A233" s="205">
        <v>589090</v>
      </c>
      <c r="B233" s="206" t="s">
        <v>139</v>
      </c>
      <c r="C233" s="196">
        <v>0</v>
      </c>
      <c r="D233" s="196">
        <v>123.74</v>
      </c>
      <c r="E233" s="196">
        <v>0</v>
      </c>
      <c r="F233" s="196">
        <f t="shared" si="60"/>
        <v>123.74</v>
      </c>
    </row>
    <row r="234" spans="1:6" x14ac:dyDescent="0.3">
      <c r="A234" s="265">
        <v>59</v>
      </c>
      <c r="B234" s="266" t="s">
        <v>425</v>
      </c>
      <c r="C234" s="267">
        <f>C235</f>
        <v>0</v>
      </c>
      <c r="D234" s="267">
        <f t="shared" ref="D234:F234" si="61">D235</f>
        <v>0</v>
      </c>
      <c r="E234" s="267">
        <f t="shared" si="61"/>
        <v>0</v>
      </c>
      <c r="F234" s="267">
        <f t="shared" si="61"/>
        <v>0</v>
      </c>
    </row>
    <row r="235" spans="1:6" x14ac:dyDescent="0.3">
      <c r="A235" s="251">
        <v>5905</v>
      </c>
      <c r="B235" s="252" t="s">
        <v>425</v>
      </c>
      <c r="C235" s="253">
        <f>C236</f>
        <v>0</v>
      </c>
      <c r="D235" s="253">
        <f>D236</f>
        <v>0</v>
      </c>
      <c r="E235" s="253">
        <v>0</v>
      </c>
      <c r="F235" s="253">
        <f t="shared" si="60"/>
        <v>0</v>
      </c>
    </row>
    <row r="236" spans="1:6" x14ac:dyDescent="0.3">
      <c r="A236" s="205">
        <v>590501</v>
      </c>
      <c r="B236" s="206" t="s">
        <v>426</v>
      </c>
      <c r="C236" s="196">
        <v>0</v>
      </c>
      <c r="D236" s="75">
        <v>0</v>
      </c>
      <c r="E236" s="196">
        <v>0</v>
      </c>
      <c r="F236" s="196">
        <f t="shared" si="60"/>
        <v>0</v>
      </c>
    </row>
    <row r="237" spans="1:6" x14ac:dyDescent="0.3">
      <c r="A237" s="203"/>
      <c r="B237" s="194"/>
      <c r="C237" s="196"/>
      <c r="D237" s="75"/>
      <c r="E237" s="196"/>
      <c r="F237" s="196"/>
    </row>
    <row r="238" spans="1:6" ht="15.6" x14ac:dyDescent="0.3">
      <c r="A238" s="260">
        <v>8</v>
      </c>
      <c r="B238" s="86" t="s">
        <v>427</v>
      </c>
      <c r="C238" s="261">
        <v>0</v>
      </c>
      <c r="D238" s="261">
        <v>0</v>
      </c>
      <c r="E238" s="261">
        <v>0</v>
      </c>
      <c r="F238" s="261">
        <f t="shared" si="60"/>
        <v>0</v>
      </c>
    </row>
    <row r="239" spans="1:6" x14ac:dyDescent="0.3">
      <c r="A239" s="262"/>
      <c r="B239" s="263"/>
      <c r="C239" s="264"/>
      <c r="D239" s="264"/>
      <c r="E239" s="264"/>
      <c r="F239" s="264"/>
    </row>
    <row r="240" spans="1:6" x14ac:dyDescent="0.3">
      <c r="A240" s="265">
        <v>81</v>
      </c>
      <c r="B240" s="266" t="s">
        <v>428</v>
      </c>
      <c r="C240" s="267">
        <v>593627289</v>
      </c>
      <c r="D240" s="267">
        <v>0</v>
      </c>
      <c r="E240" s="267">
        <v>0</v>
      </c>
      <c r="F240" s="267">
        <f t="shared" si="60"/>
        <v>593627289</v>
      </c>
    </row>
    <row r="241" spans="1:6" x14ac:dyDescent="0.3">
      <c r="A241" s="251">
        <v>8120</v>
      </c>
      <c r="B241" s="252" t="s">
        <v>236</v>
      </c>
      <c r="C241" s="253">
        <v>593627289</v>
      </c>
      <c r="D241" s="253">
        <v>0</v>
      </c>
      <c r="E241" s="253">
        <v>0</v>
      </c>
      <c r="F241" s="253">
        <f t="shared" si="60"/>
        <v>593627289</v>
      </c>
    </row>
    <row r="242" spans="1:6" x14ac:dyDescent="0.3">
      <c r="A242" s="205">
        <v>812004</v>
      </c>
      <c r="B242" s="206" t="s">
        <v>84</v>
      </c>
      <c r="C242" s="196">
        <v>593627289</v>
      </c>
      <c r="D242" s="196">
        <v>0</v>
      </c>
      <c r="E242" s="196">
        <v>0</v>
      </c>
      <c r="F242" s="196">
        <f t="shared" si="60"/>
        <v>593627289</v>
      </c>
    </row>
    <row r="243" spans="1:6" x14ac:dyDescent="0.3">
      <c r="A243" s="265">
        <v>82</v>
      </c>
      <c r="B243" s="266" t="s">
        <v>429</v>
      </c>
      <c r="C243" s="267">
        <v>3104351155</v>
      </c>
      <c r="D243" s="267">
        <v>0</v>
      </c>
      <c r="E243" s="267">
        <v>0</v>
      </c>
      <c r="F243" s="267">
        <f t="shared" si="60"/>
        <v>3104351155</v>
      </c>
    </row>
    <row r="244" spans="1:6" x14ac:dyDescent="0.3">
      <c r="A244" s="251">
        <v>8201</v>
      </c>
      <c r="B244" s="252" t="s">
        <v>430</v>
      </c>
      <c r="C244" s="253">
        <v>3104351155</v>
      </c>
      <c r="D244" s="253">
        <v>0</v>
      </c>
      <c r="E244" s="253">
        <v>0</v>
      </c>
      <c r="F244" s="253">
        <f t="shared" si="60"/>
        <v>3104351155</v>
      </c>
    </row>
    <row r="245" spans="1:6" x14ac:dyDescent="0.3">
      <c r="A245" s="205">
        <v>820101</v>
      </c>
      <c r="B245" s="206" t="s">
        <v>151</v>
      </c>
      <c r="C245" s="196">
        <v>973633251</v>
      </c>
      <c r="D245" s="196">
        <v>0</v>
      </c>
      <c r="E245" s="196">
        <v>0</v>
      </c>
      <c r="F245" s="196">
        <f t="shared" si="60"/>
        <v>973633251</v>
      </c>
    </row>
    <row r="246" spans="1:6" x14ac:dyDescent="0.3">
      <c r="A246" s="205">
        <v>820102</v>
      </c>
      <c r="B246" s="206" t="s">
        <v>431</v>
      </c>
      <c r="C246" s="196">
        <v>1379181901</v>
      </c>
      <c r="D246" s="196">
        <v>0</v>
      </c>
      <c r="E246" s="196">
        <v>0</v>
      </c>
      <c r="F246" s="196">
        <f t="shared" si="60"/>
        <v>1379181901</v>
      </c>
    </row>
    <row r="247" spans="1:6" x14ac:dyDescent="0.3">
      <c r="A247" s="205">
        <v>820104</v>
      </c>
      <c r="B247" s="206" t="s">
        <v>432</v>
      </c>
      <c r="C247" s="196">
        <v>751536003</v>
      </c>
      <c r="D247" s="196">
        <v>0</v>
      </c>
      <c r="E247" s="196">
        <v>0</v>
      </c>
      <c r="F247" s="196">
        <f t="shared" si="60"/>
        <v>751536003</v>
      </c>
    </row>
    <row r="248" spans="1:6" x14ac:dyDescent="0.3">
      <c r="A248" s="265">
        <v>89</v>
      </c>
      <c r="B248" s="266" t="s">
        <v>433</v>
      </c>
      <c r="C248" s="267">
        <v>-3697978444</v>
      </c>
      <c r="D248" s="267">
        <v>0</v>
      </c>
      <c r="E248" s="267">
        <v>0</v>
      </c>
      <c r="F248" s="267">
        <f t="shared" si="60"/>
        <v>-3697978444</v>
      </c>
    </row>
    <row r="249" spans="1:6" x14ac:dyDescent="0.3">
      <c r="A249" s="251">
        <v>8905</v>
      </c>
      <c r="B249" s="252" t="s">
        <v>434</v>
      </c>
      <c r="C249" s="253">
        <v>-593627289</v>
      </c>
      <c r="D249" s="253">
        <v>0</v>
      </c>
      <c r="E249" s="253">
        <v>0</v>
      </c>
      <c r="F249" s="253">
        <f t="shared" si="60"/>
        <v>-593627289</v>
      </c>
    </row>
    <row r="250" spans="1:6" x14ac:dyDescent="0.3">
      <c r="A250" s="205">
        <v>890506</v>
      </c>
      <c r="B250" s="206" t="s">
        <v>435</v>
      </c>
      <c r="C250" s="196">
        <v>-593627289</v>
      </c>
      <c r="D250" s="196">
        <v>0</v>
      </c>
      <c r="E250" s="196">
        <v>0</v>
      </c>
      <c r="F250" s="196">
        <f t="shared" si="60"/>
        <v>-593627289</v>
      </c>
    </row>
    <row r="251" spans="1:6" x14ac:dyDescent="0.3">
      <c r="A251" s="251">
        <v>8910</v>
      </c>
      <c r="B251" s="252" t="s">
        <v>436</v>
      </c>
      <c r="C251" s="253">
        <v>-3104351155</v>
      </c>
      <c r="D251" s="253">
        <v>0</v>
      </c>
      <c r="E251" s="253">
        <v>0</v>
      </c>
      <c r="F251" s="253">
        <f t="shared" si="60"/>
        <v>-3104351155</v>
      </c>
    </row>
    <row r="252" spans="1:6" x14ac:dyDescent="0.3">
      <c r="A252" s="205">
        <v>891001</v>
      </c>
      <c r="B252" s="206" t="s">
        <v>437</v>
      </c>
      <c r="C252" s="196">
        <v>-3104351155</v>
      </c>
      <c r="D252" s="196">
        <v>0</v>
      </c>
      <c r="E252" s="196">
        <v>0</v>
      </c>
      <c r="F252" s="196">
        <f t="shared" si="60"/>
        <v>-3104351155</v>
      </c>
    </row>
    <row r="253" spans="1:6" x14ac:dyDescent="0.3">
      <c r="A253" s="204"/>
      <c r="B253" s="200"/>
      <c r="C253" s="201"/>
      <c r="D253" s="201"/>
      <c r="E253" s="201"/>
      <c r="F253" s="201"/>
    </row>
    <row r="261" spans="1:7" x14ac:dyDescent="0.3">
      <c r="A261" s="71"/>
      <c r="B261" s="60"/>
      <c r="C261" s="273"/>
      <c r="D261" s="71"/>
      <c r="E261" s="71"/>
      <c r="F261" s="71"/>
    </row>
    <row r="262" spans="1:7" x14ac:dyDescent="0.3">
      <c r="A262" s="71"/>
      <c r="B262" s="105" t="s">
        <v>450</v>
      </c>
      <c r="C262" s="273"/>
      <c r="D262" s="71"/>
      <c r="E262" s="179"/>
      <c r="F262" s="179"/>
      <c r="G262" s="274"/>
    </row>
    <row r="263" spans="1:7" x14ac:dyDescent="0.3">
      <c r="B263" s="105" t="s">
        <v>156</v>
      </c>
      <c r="E263" s="286" t="s">
        <v>465</v>
      </c>
      <c r="F263" s="286"/>
      <c r="G263" s="177"/>
    </row>
    <row r="264" spans="1:7" x14ac:dyDescent="0.3">
      <c r="E264" s="294" t="s">
        <v>460</v>
      </c>
      <c r="F264" s="294"/>
      <c r="G264" s="177"/>
    </row>
    <row r="266" spans="1:7" x14ac:dyDescent="0.3">
      <c r="C266" s="173"/>
      <c r="D266" s="173"/>
      <c r="E266" s="6"/>
      <c r="F266" s="6"/>
      <c r="G266" s="6"/>
    </row>
    <row r="267" spans="1:7" x14ac:dyDescent="0.3">
      <c r="C267" s="286" t="s">
        <v>157</v>
      </c>
      <c r="D267" s="286"/>
      <c r="E267" s="177"/>
      <c r="F267" s="177"/>
      <c r="G267" s="177"/>
    </row>
    <row r="268" spans="1:7" x14ac:dyDescent="0.3">
      <c r="C268" s="293" t="s">
        <v>247</v>
      </c>
      <c r="D268" s="293"/>
      <c r="E268" s="139"/>
      <c r="F268" s="139"/>
      <c r="G268" s="139"/>
    </row>
    <row r="269" spans="1:7" x14ac:dyDescent="0.3">
      <c r="C269" s="294" t="s">
        <v>461</v>
      </c>
      <c r="D269" s="294"/>
      <c r="E269" s="178"/>
      <c r="F269" s="178"/>
      <c r="G269" s="178"/>
    </row>
    <row r="272" spans="1:7" x14ac:dyDescent="0.3">
      <c r="E272" s="1"/>
      <c r="F272" s="1"/>
    </row>
    <row r="273" spans="5:6" x14ac:dyDescent="0.3">
      <c r="E273" s="1"/>
      <c r="F273" s="1"/>
    </row>
    <row r="274" spans="5:6" x14ac:dyDescent="0.3">
      <c r="E274" s="1"/>
      <c r="F274" s="1"/>
    </row>
    <row r="275" spans="5:6" x14ac:dyDescent="0.3">
      <c r="E275" s="1"/>
      <c r="F275" s="1"/>
    </row>
    <row r="276" spans="5:6" x14ac:dyDescent="0.3">
      <c r="E276" s="1"/>
      <c r="F276" s="1"/>
    </row>
  </sheetData>
  <mergeCells count="10">
    <mergeCell ref="C267:D267"/>
    <mergeCell ref="C268:D268"/>
    <mergeCell ref="C269:D269"/>
    <mergeCell ref="E263:F263"/>
    <mergeCell ref="E264:F264"/>
    <mergeCell ref="A1:F1"/>
    <mergeCell ref="A2:F2"/>
    <mergeCell ref="A3:F3"/>
    <mergeCell ref="A4:F4"/>
    <mergeCell ref="A5:F5"/>
  </mergeCells>
  <printOptions horizontalCentered="1"/>
  <pageMargins left="0.35433070866141736" right="0.11811023622047245" top="0.35433070866141736" bottom="0.15748031496062992" header="0.31496062992125984" footer="0.31496062992125984"/>
  <pageSetup scale="80" orientation="landscape" r:id="rId1"/>
  <ignoredErrors>
    <ignoredError sqref="F14 C135:F135 F108 F159 F189 D167 F234" formula="1"/>
    <ignoredError sqref="C17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Bala Clasificado Enero2024.</vt:lpstr>
      <vt:lpstr>Estado Resultadol Enero 2024.</vt:lpstr>
      <vt:lpstr>ESF Comparativo Enero 2024</vt:lpstr>
      <vt:lpstr>ERI Comparativo Enero 2024</vt:lpstr>
      <vt:lpstr>Balance de Prueba Enero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geylercordobamic@hotmail.com</dc:creator>
  <cp:lastModifiedBy>Loteria del Cauca</cp:lastModifiedBy>
  <cp:lastPrinted>2024-04-28T17:58:31Z</cp:lastPrinted>
  <dcterms:created xsi:type="dcterms:W3CDTF">2023-11-17T15:00:57Z</dcterms:created>
  <dcterms:modified xsi:type="dcterms:W3CDTF">2024-05-27T17:33:40Z</dcterms:modified>
</cp:coreProperties>
</file>