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jlagarejo\Documents\Carpeta_Informacion_Contador_Actual Jhon Jairo\1.-Estados Financieros Loteria del Cauca\4.- Estados Financieros Mensuales 2024\"/>
    </mc:Choice>
  </mc:AlternateContent>
  <xr:revisionPtr revIDLastSave="0" documentId="13_ncr:1_{8C4306F2-4880-4C36-909B-9AFB2725ADDB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Bala Clasificado Febrero 2024." sheetId="6" r:id="rId1"/>
    <sheet name="Estado Resultado Febrero 2024." sheetId="7" r:id="rId2"/>
    <sheet name="ESF Comparativo Febrero 2024" sheetId="1" r:id="rId3"/>
    <sheet name="ESF Comp. Detallado Febrero2024" sheetId="11" r:id="rId4"/>
    <sheet name="ERI Comparativo Febrero 2024" sheetId="2" r:id="rId5"/>
    <sheet name="ERI Comp. Detallado Febrero2024" sheetId="10" r:id="rId6"/>
    <sheet name="Balance de Prueba Febrero 2024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2" i="9" l="1"/>
  <c r="F252" i="9"/>
  <c r="F251" i="9"/>
  <c r="F250" i="9"/>
  <c r="F249" i="9"/>
  <c r="F248" i="9"/>
  <c r="F247" i="9"/>
  <c r="F246" i="9"/>
  <c r="F245" i="9"/>
  <c r="F244" i="9"/>
  <c r="F243" i="9"/>
  <c r="F242" i="9"/>
  <c r="F241" i="9"/>
  <c r="F240" i="9"/>
  <c r="F238" i="9"/>
  <c r="F236" i="9"/>
  <c r="D235" i="9"/>
  <c r="D234" i="9" s="1"/>
  <c r="C235" i="9"/>
  <c r="C234" i="9" s="1"/>
  <c r="E234" i="9"/>
  <c r="F233" i="9"/>
  <c r="E232" i="9"/>
  <c r="D232" i="9"/>
  <c r="C232" i="9"/>
  <c r="F231" i="9"/>
  <c r="E230" i="9"/>
  <c r="E227" i="9" s="1"/>
  <c r="D230" i="9"/>
  <c r="C230" i="9"/>
  <c r="F229" i="9"/>
  <c r="D228" i="9"/>
  <c r="D227" i="9" s="1"/>
  <c r="C228" i="9"/>
  <c r="F226" i="9"/>
  <c r="F225" i="9"/>
  <c r="F224" i="9"/>
  <c r="F223" i="9"/>
  <c r="F222" i="9"/>
  <c r="F221" i="9"/>
  <c r="F220" i="9"/>
  <c r="E219" i="9"/>
  <c r="E218" i="9" s="1"/>
  <c r="D219" i="9"/>
  <c r="D218" i="9" s="1"/>
  <c r="C219" i="9"/>
  <c r="C218" i="9" s="1"/>
  <c r="F217" i="9"/>
  <c r="E216" i="9"/>
  <c r="D216" i="9"/>
  <c r="C216" i="9"/>
  <c r="F215" i="9"/>
  <c r="F214" i="9"/>
  <c r="F213" i="9"/>
  <c r="F212" i="9"/>
  <c r="F211" i="9"/>
  <c r="E210" i="9"/>
  <c r="D210" i="9"/>
  <c r="C210" i="9"/>
  <c r="F209" i="9"/>
  <c r="E208" i="9"/>
  <c r="D208" i="9"/>
  <c r="C208" i="9"/>
  <c r="F206" i="9"/>
  <c r="F205" i="9"/>
  <c r="E204" i="9"/>
  <c r="D204" i="9"/>
  <c r="C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E189" i="9"/>
  <c r="D189" i="9"/>
  <c r="C189" i="9"/>
  <c r="F188" i="9"/>
  <c r="F187" i="9"/>
  <c r="F186" i="9"/>
  <c r="E185" i="9"/>
  <c r="D185" i="9"/>
  <c r="C185" i="9"/>
  <c r="F184" i="9"/>
  <c r="F183" i="9"/>
  <c r="F182" i="9"/>
  <c r="F181" i="9"/>
  <c r="F180" i="9"/>
  <c r="E179" i="9"/>
  <c r="E169" i="9" s="1"/>
  <c r="D179" i="9"/>
  <c r="C179" i="9"/>
  <c r="F178" i="9"/>
  <c r="F177" i="9"/>
  <c r="F176" i="9"/>
  <c r="F175" i="9"/>
  <c r="E174" i="9"/>
  <c r="D174" i="9"/>
  <c r="C174" i="9"/>
  <c r="F173" i="9"/>
  <c r="F172" i="9"/>
  <c r="F171" i="9"/>
  <c r="E170" i="9"/>
  <c r="D170" i="9"/>
  <c r="C170" i="9"/>
  <c r="F165" i="9"/>
  <c r="F164" i="9"/>
  <c r="F163" i="9"/>
  <c r="F162" i="9"/>
  <c r="E161" i="9"/>
  <c r="D161" i="9"/>
  <c r="C161" i="9"/>
  <c r="F160" i="9"/>
  <c r="F159" i="9"/>
  <c r="E159" i="9"/>
  <c r="D159" i="9"/>
  <c r="C159" i="9"/>
  <c r="F158" i="9"/>
  <c r="F157" i="9"/>
  <c r="E156" i="9"/>
  <c r="D156" i="9"/>
  <c r="C156" i="9"/>
  <c r="F154" i="9"/>
  <c r="E153" i="9"/>
  <c r="D153" i="9"/>
  <c r="C153" i="9"/>
  <c r="F152" i="9"/>
  <c r="F151" i="9"/>
  <c r="E150" i="9"/>
  <c r="E149" i="9" s="1"/>
  <c r="D150" i="9"/>
  <c r="D149" i="9" s="1"/>
  <c r="C150" i="9"/>
  <c r="F150" i="9" s="1"/>
  <c r="D144" i="9"/>
  <c r="C144" i="9"/>
  <c r="F143" i="9"/>
  <c r="F142" i="9"/>
  <c r="E141" i="9"/>
  <c r="D141" i="9"/>
  <c r="C141" i="9"/>
  <c r="F141" i="9" s="1"/>
  <c r="F140" i="9"/>
  <c r="F139" i="9"/>
  <c r="E138" i="9"/>
  <c r="D138" i="9"/>
  <c r="C138" i="9"/>
  <c r="F137" i="9"/>
  <c r="E136" i="9"/>
  <c r="E135" i="9" s="1"/>
  <c r="D136" i="9"/>
  <c r="D135" i="9" s="1"/>
  <c r="D133" i="9" s="1"/>
  <c r="C136" i="9"/>
  <c r="F131" i="9"/>
  <c r="E130" i="9"/>
  <c r="E129" i="9" s="1"/>
  <c r="D130" i="9"/>
  <c r="D129" i="9" s="1"/>
  <c r="C130" i="9"/>
  <c r="C129" i="9" s="1"/>
  <c r="F128" i="9"/>
  <c r="F127" i="9" s="1"/>
  <c r="E127" i="9"/>
  <c r="D127" i="9"/>
  <c r="C127" i="9"/>
  <c r="F126" i="9"/>
  <c r="E125" i="9"/>
  <c r="D125" i="9"/>
  <c r="C125" i="9"/>
  <c r="F123" i="9"/>
  <c r="F121" i="9"/>
  <c r="F120" i="9"/>
  <c r="F119" i="9"/>
  <c r="F118" i="9"/>
  <c r="F117" i="9"/>
  <c r="F116" i="9"/>
  <c r="F115" i="9"/>
  <c r="E114" i="9"/>
  <c r="E113" i="9" s="1"/>
  <c r="D114" i="9"/>
  <c r="D113" i="9" s="1"/>
  <c r="C114" i="9"/>
  <c r="C113" i="9" s="1"/>
  <c r="F112" i="9"/>
  <c r="F111" i="9"/>
  <c r="F110" i="9"/>
  <c r="F109" i="9"/>
  <c r="E108" i="9"/>
  <c r="D108" i="9"/>
  <c r="C108" i="9"/>
  <c r="F107" i="9"/>
  <c r="F106" i="9"/>
  <c r="F105" i="9"/>
  <c r="F104" i="9"/>
  <c r="E103" i="9"/>
  <c r="D103" i="9"/>
  <c r="C103" i="9"/>
  <c r="F103" i="9" s="1"/>
  <c r="F102" i="9"/>
  <c r="F101" i="9"/>
  <c r="E100" i="9"/>
  <c r="D100" i="9"/>
  <c r="C100" i="9"/>
  <c r="F99" i="9"/>
  <c r="F98" i="9"/>
  <c r="F97" i="9"/>
  <c r="F96" i="9"/>
  <c r="F95" i="9"/>
  <c r="E94" i="9"/>
  <c r="D94" i="9"/>
  <c r="C94" i="9"/>
  <c r="F93" i="9"/>
  <c r="F92" i="9"/>
  <c r="F91" i="9"/>
  <c r="F90" i="9"/>
  <c r="F89" i="9"/>
  <c r="F88" i="9"/>
  <c r="F87" i="9"/>
  <c r="E86" i="9"/>
  <c r="D86" i="9"/>
  <c r="C86" i="9"/>
  <c r="F85" i="9"/>
  <c r="F84" i="9"/>
  <c r="F83" i="9"/>
  <c r="F82" i="9"/>
  <c r="F81" i="9"/>
  <c r="F80" i="9"/>
  <c r="E79" i="9"/>
  <c r="D79" i="9"/>
  <c r="C79" i="9"/>
  <c r="F78" i="9"/>
  <c r="E77" i="9"/>
  <c r="D77" i="9"/>
  <c r="C77" i="9"/>
  <c r="F76" i="9"/>
  <c r="E75" i="9"/>
  <c r="D75" i="9"/>
  <c r="C75" i="9"/>
  <c r="F70" i="9"/>
  <c r="E69" i="9"/>
  <c r="D69" i="9"/>
  <c r="C69" i="9"/>
  <c r="F68" i="9"/>
  <c r="E67" i="9"/>
  <c r="D67" i="9"/>
  <c r="C67" i="9"/>
  <c r="F67" i="9" s="1"/>
  <c r="F66" i="9"/>
  <c r="E65" i="9"/>
  <c r="D65" i="9"/>
  <c r="C65" i="9"/>
  <c r="F64" i="9"/>
  <c r="F63" i="9"/>
  <c r="F62" i="9"/>
  <c r="F61" i="9"/>
  <c r="E60" i="9"/>
  <c r="D60" i="9"/>
  <c r="C60" i="9"/>
  <c r="F59" i="9"/>
  <c r="E58" i="9"/>
  <c r="D58" i="9"/>
  <c r="C58" i="9"/>
  <c r="F56" i="9"/>
  <c r="F55" i="9"/>
  <c r="F54" i="9"/>
  <c r="F53" i="9"/>
  <c r="F52" i="9"/>
  <c r="E51" i="9"/>
  <c r="D51" i="9"/>
  <c r="C51" i="9"/>
  <c r="F50" i="9"/>
  <c r="E49" i="9"/>
  <c r="D49" i="9"/>
  <c r="C49" i="9"/>
  <c r="F48" i="9"/>
  <c r="F47" i="9"/>
  <c r="E46" i="9"/>
  <c r="D46" i="9"/>
  <c r="C46" i="9"/>
  <c r="F45" i="9"/>
  <c r="F44" i="9"/>
  <c r="E43" i="9"/>
  <c r="D43" i="9"/>
  <c r="C43" i="9"/>
  <c r="F42" i="9"/>
  <c r="E41" i="9"/>
  <c r="D41" i="9"/>
  <c r="C41" i="9"/>
  <c r="F40" i="9"/>
  <c r="E39" i="9"/>
  <c r="D39" i="9"/>
  <c r="C39" i="9"/>
  <c r="F39" i="9" s="1"/>
  <c r="F38" i="9"/>
  <c r="E37" i="9"/>
  <c r="D37" i="9"/>
  <c r="C37" i="9"/>
  <c r="F37" i="9" s="1"/>
  <c r="F35" i="9"/>
  <c r="E34" i="9"/>
  <c r="E33" i="9" s="1"/>
  <c r="D34" i="9"/>
  <c r="D33" i="9" s="1"/>
  <c r="C34" i="9"/>
  <c r="C33" i="9" s="1"/>
  <c r="F32" i="9"/>
  <c r="E31" i="9"/>
  <c r="D31" i="9"/>
  <c r="C31" i="9"/>
  <c r="F30" i="9"/>
  <c r="E29" i="9"/>
  <c r="D29" i="9"/>
  <c r="C29" i="9"/>
  <c r="F28" i="9"/>
  <c r="F27" i="9"/>
  <c r="E26" i="9"/>
  <c r="D26" i="9"/>
  <c r="C26" i="9"/>
  <c r="F25" i="9"/>
  <c r="E24" i="9"/>
  <c r="D24" i="9"/>
  <c r="C24" i="9"/>
  <c r="F22" i="9"/>
  <c r="E21" i="9"/>
  <c r="D21" i="9"/>
  <c r="C21" i="9"/>
  <c r="F20" i="9"/>
  <c r="E19" i="9"/>
  <c r="D19" i="9"/>
  <c r="C19" i="9"/>
  <c r="F19" i="9" s="1"/>
  <c r="F18" i="9"/>
  <c r="F17" i="9"/>
  <c r="F16" i="9"/>
  <c r="F15" i="9"/>
  <c r="E14" i="9"/>
  <c r="D14" i="9"/>
  <c r="C14" i="9"/>
  <c r="F13" i="9"/>
  <c r="E12" i="9"/>
  <c r="D12" i="9"/>
  <c r="C12" i="9"/>
  <c r="N75" i="10"/>
  <c r="P75" i="10" s="1"/>
  <c r="P74" i="10" s="1"/>
  <c r="H75" i="10"/>
  <c r="H74" i="10" s="1"/>
  <c r="J74" i="10"/>
  <c r="L75" i="10" s="1"/>
  <c r="L74" i="10" s="1"/>
  <c r="F74" i="10"/>
  <c r="N74" i="10" s="1"/>
  <c r="N72" i="10"/>
  <c r="H72" i="10"/>
  <c r="H71" i="10" s="1"/>
  <c r="P71" i="10"/>
  <c r="L71" i="10"/>
  <c r="J71" i="10"/>
  <c r="F71" i="10"/>
  <c r="N71" i="10" s="1"/>
  <c r="N69" i="10"/>
  <c r="P68" i="10"/>
  <c r="J68" i="10"/>
  <c r="F68" i="10"/>
  <c r="N66" i="10"/>
  <c r="P66" i="10" s="1"/>
  <c r="J65" i="10"/>
  <c r="F65" i="10"/>
  <c r="H69" i="10" s="1"/>
  <c r="H68" i="10" s="1"/>
  <c r="N62" i="10"/>
  <c r="N61" i="10" s="1"/>
  <c r="H62" i="10"/>
  <c r="J61" i="10"/>
  <c r="L62" i="10" s="1"/>
  <c r="F61" i="10"/>
  <c r="N60" i="10"/>
  <c r="N59" i="10"/>
  <c r="P59" i="10" s="1"/>
  <c r="P58" i="10"/>
  <c r="P57" i="10"/>
  <c r="L57" i="10"/>
  <c r="N56" i="10"/>
  <c r="P56" i="10" s="1"/>
  <c r="J55" i="10"/>
  <c r="L59" i="10" s="1"/>
  <c r="F55" i="10"/>
  <c r="H60" i="10" s="1"/>
  <c r="P54" i="10"/>
  <c r="N53" i="10"/>
  <c r="J53" i="10"/>
  <c r="F53" i="10"/>
  <c r="N52" i="10"/>
  <c r="N51" i="10"/>
  <c r="J50" i="10"/>
  <c r="F50" i="10"/>
  <c r="H54" i="10" s="1"/>
  <c r="N43" i="10"/>
  <c r="P43" i="10" s="1"/>
  <c r="N42" i="10"/>
  <c r="P42" i="10" s="1"/>
  <c r="N41" i="10"/>
  <c r="P41" i="10" s="1"/>
  <c r="N40" i="10"/>
  <c r="P40" i="10" s="1"/>
  <c r="N39" i="10"/>
  <c r="P39" i="10" s="1"/>
  <c r="N38" i="10"/>
  <c r="P38" i="10" s="1"/>
  <c r="N37" i="10"/>
  <c r="N36" i="10"/>
  <c r="J35" i="10"/>
  <c r="L41" i="10" s="1"/>
  <c r="F35" i="10"/>
  <c r="H36" i="10" s="1"/>
  <c r="N29" i="10"/>
  <c r="P29" i="10" s="1"/>
  <c r="N28" i="10"/>
  <c r="P28" i="10" s="1"/>
  <c r="N27" i="10"/>
  <c r="P27" i="10" s="1"/>
  <c r="N26" i="10"/>
  <c r="N25" i="10"/>
  <c r="P25" i="10" s="1"/>
  <c r="N24" i="10"/>
  <c r="N23" i="10"/>
  <c r="P23" i="10" s="1"/>
  <c r="J22" i="10"/>
  <c r="J21" i="10" s="1"/>
  <c r="L27" i="10" s="1"/>
  <c r="F22" i="10"/>
  <c r="F21" i="10" s="1"/>
  <c r="H23" i="10" s="1"/>
  <c r="N17" i="10"/>
  <c r="P17" i="10" s="1"/>
  <c r="J16" i="10"/>
  <c r="F16" i="10"/>
  <c r="H17" i="10" s="1"/>
  <c r="N15" i="10"/>
  <c r="P15" i="10" s="1"/>
  <c r="N14" i="10"/>
  <c r="P14" i="10" s="1"/>
  <c r="J13" i="10"/>
  <c r="J12" i="10" s="1"/>
  <c r="F13" i="10"/>
  <c r="F12" i="10" s="1"/>
  <c r="N83" i="2"/>
  <c r="P83" i="2" s="1"/>
  <c r="J82" i="2"/>
  <c r="L83" i="2" s="1"/>
  <c r="F82" i="2"/>
  <c r="N80" i="2"/>
  <c r="J79" i="2"/>
  <c r="F79" i="2"/>
  <c r="N77" i="2"/>
  <c r="J76" i="2"/>
  <c r="L77" i="2" s="1"/>
  <c r="F76" i="2"/>
  <c r="N74" i="2"/>
  <c r="P74" i="2" s="1"/>
  <c r="J73" i="2"/>
  <c r="F73" i="2"/>
  <c r="H77" i="2" s="1"/>
  <c r="N69" i="2"/>
  <c r="N68" i="2" s="1"/>
  <c r="J68" i="2"/>
  <c r="F68" i="2"/>
  <c r="N66" i="2"/>
  <c r="N65" i="2"/>
  <c r="P64" i="2"/>
  <c r="P63" i="2"/>
  <c r="L63" i="2"/>
  <c r="N62" i="2"/>
  <c r="P62" i="2" s="1"/>
  <c r="J61" i="2"/>
  <c r="L64" i="2" s="1"/>
  <c r="F61" i="2"/>
  <c r="P59" i="2"/>
  <c r="N58" i="2"/>
  <c r="J58" i="2"/>
  <c r="F58" i="2"/>
  <c r="N56" i="2"/>
  <c r="P56" i="2" s="1"/>
  <c r="N55" i="2"/>
  <c r="N54" i="2" s="1"/>
  <c r="J54" i="2"/>
  <c r="F54" i="2"/>
  <c r="H59" i="2" s="1"/>
  <c r="N47" i="2"/>
  <c r="P47" i="2" s="1"/>
  <c r="N46" i="2"/>
  <c r="P46" i="2" s="1"/>
  <c r="N45" i="2"/>
  <c r="P45" i="2" s="1"/>
  <c r="N44" i="2"/>
  <c r="P44" i="2" s="1"/>
  <c r="N43" i="2"/>
  <c r="P43" i="2" s="1"/>
  <c r="N42" i="2"/>
  <c r="P42" i="2" s="1"/>
  <c r="N41" i="2"/>
  <c r="N40" i="2"/>
  <c r="J39" i="2"/>
  <c r="L45" i="2" s="1"/>
  <c r="F39" i="2"/>
  <c r="H46" i="2" s="1"/>
  <c r="N33" i="2"/>
  <c r="P33" i="2" s="1"/>
  <c r="N32" i="2"/>
  <c r="P32" i="2" s="1"/>
  <c r="N31" i="2"/>
  <c r="P31" i="2" s="1"/>
  <c r="N30" i="2"/>
  <c r="P30" i="2" s="1"/>
  <c r="N29" i="2"/>
  <c r="P29" i="2" s="1"/>
  <c r="N28" i="2"/>
  <c r="P28" i="2" s="1"/>
  <c r="N27" i="2"/>
  <c r="J26" i="2"/>
  <c r="L26" i="2" s="1"/>
  <c r="F26" i="2"/>
  <c r="N22" i="2"/>
  <c r="P22" i="2" s="1"/>
  <c r="L22" i="2"/>
  <c r="H22" i="2"/>
  <c r="N21" i="2"/>
  <c r="P21" i="2" s="1"/>
  <c r="J20" i="2"/>
  <c r="L21" i="2" s="1"/>
  <c r="F20" i="2"/>
  <c r="H21" i="2" s="1"/>
  <c r="N19" i="2"/>
  <c r="N18" i="2"/>
  <c r="P18" i="2" s="1"/>
  <c r="L18" i="2"/>
  <c r="H18" i="2"/>
  <c r="N17" i="2"/>
  <c r="P17" i="2" s="1"/>
  <c r="J16" i="2"/>
  <c r="F16" i="2"/>
  <c r="H19" i="2" s="1"/>
  <c r="N15" i="2"/>
  <c r="P15" i="2" s="1"/>
  <c r="N14" i="2"/>
  <c r="P14" i="2" s="1"/>
  <c r="J13" i="2"/>
  <c r="F13" i="2"/>
  <c r="N120" i="11"/>
  <c r="P120" i="11" s="1"/>
  <c r="N119" i="11"/>
  <c r="P119" i="11" s="1"/>
  <c r="J118" i="11"/>
  <c r="L119" i="11" s="1"/>
  <c r="F118" i="11"/>
  <c r="N117" i="11"/>
  <c r="P117" i="11" s="1"/>
  <c r="N116" i="11"/>
  <c r="P116" i="11" s="1"/>
  <c r="J115" i="11"/>
  <c r="L117" i="11" s="1"/>
  <c r="F115" i="11"/>
  <c r="H117" i="11" s="1"/>
  <c r="N113" i="11"/>
  <c r="P113" i="11" s="1"/>
  <c r="N112" i="11"/>
  <c r="N111" i="11"/>
  <c r="P111" i="11" s="1"/>
  <c r="N110" i="11"/>
  <c r="P110" i="11" s="1"/>
  <c r="N109" i="11"/>
  <c r="P109" i="11" s="1"/>
  <c r="N84" i="11"/>
  <c r="P84" i="11" s="1"/>
  <c r="J82" i="11"/>
  <c r="L84" i="11" s="1"/>
  <c r="F82" i="11"/>
  <c r="H84" i="11" s="1"/>
  <c r="N80" i="11"/>
  <c r="N79" i="11"/>
  <c r="P79" i="11" s="1"/>
  <c r="N78" i="11"/>
  <c r="P78" i="11" s="1"/>
  <c r="J76" i="11"/>
  <c r="L79" i="11" s="1"/>
  <c r="F76" i="11"/>
  <c r="N72" i="11"/>
  <c r="P72" i="11" s="1"/>
  <c r="J70" i="11"/>
  <c r="F70" i="11"/>
  <c r="H72" i="11" s="1"/>
  <c r="N68" i="11"/>
  <c r="P68" i="11" s="1"/>
  <c r="N67" i="11"/>
  <c r="P67" i="11" s="1"/>
  <c r="N66" i="11"/>
  <c r="P66" i="11" s="1"/>
  <c r="N65" i="11"/>
  <c r="P65" i="11" s="1"/>
  <c r="N64" i="11"/>
  <c r="P64" i="11" s="1"/>
  <c r="N63" i="11"/>
  <c r="P63" i="11" s="1"/>
  <c r="N62" i="11"/>
  <c r="P62" i="11" s="1"/>
  <c r="N61" i="11"/>
  <c r="P61" i="11" s="1"/>
  <c r="J60" i="11"/>
  <c r="L67" i="11" s="1"/>
  <c r="F60" i="11"/>
  <c r="H66" i="11" s="1"/>
  <c r="N42" i="11"/>
  <c r="P42" i="11" s="1"/>
  <c r="N41" i="11"/>
  <c r="P41" i="11" s="1"/>
  <c r="L41" i="11"/>
  <c r="N40" i="11"/>
  <c r="P40" i="11" s="1"/>
  <c r="L40" i="11"/>
  <c r="N39" i="11"/>
  <c r="P39" i="11" s="1"/>
  <c r="L39" i="11"/>
  <c r="N38" i="11"/>
  <c r="P38" i="11" s="1"/>
  <c r="J37" i="11"/>
  <c r="L42" i="11" s="1"/>
  <c r="F37" i="11"/>
  <c r="H39" i="11" s="1"/>
  <c r="N35" i="11"/>
  <c r="P35" i="11" s="1"/>
  <c r="N34" i="11"/>
  <c r="P34" i="11" s="1"/>
  <c r="N33" i="11"/>
  <c r="P33" i="11" s="1"/>
  <c r="N32" i="11"/>
  <c r="P32" i="11" s="1"/>
  <c r="N31" i="11"/>
  <c r="P31" i="11" s="1"/>
  <c r="N30" i="11"/>
  <c r="P30" i="11" s="1"/>
  <c r="N29" i="11"/>
  <c r="P29" i="11" s="1"/>
  <c r="J28" i="11"/>
  <c r="J44" i="11" s="1"/>
  <c r="F28" i="11"/>
  <c r="H34" i="11" s="1"/>
  <c r="N24" i="11"/>
  <c r="P24" i="11" s="1"/>
  <c r="J23" i="11"/>
  <c r="L24" i="11" s="1"/>
  <c r="F23" i="11"/>
  <c r="H24" i="11" s="1"/>
  <c r="N21" i="11"/>
  <c r="L21" i="11"/>
  <c r="H21" i="11"/>
  <c r="N20" i="11"/>
  <c r="P20" i="11" s="1"/>
  <c r="L20" i="11"/>
  <c r="N19" i="11"/>
  <c r="P19" i="11" s="1"/>
  <c r="N18" i="11"/>
  <c r="P18" i="11" s="1"/>
  <c r="J17" i="11"/>
  <c r="L19" i="11" s="1"/>
  <c r="F17" i="11"/>
  <c r="H18" i="11" s="1"/>
  <c r="N15" i="11"/>
  <c r="P15" i="11" s="1"/>
  <c r="N14" i="11"/>
  <c r="P14" i="11" s="1"/>
  <c r="N13" i="11"/>
  <c r="P13" i="11" s="1"/>
  <c r="N12" i="11"/>
  <c r="P12" i="11" s="1"/>
  <c r="J11" i="11"/>
  <c r="L13" i="11" s="1"/>
  <c r="F11" i="11"/>
  <c r="H13" i="11" s="1"/>
  <c r="N148" i="1"/>
  <c r="P148" i="1" s="1"/>
  <c r="J147" i="1"/>
  <c r="F147" i="1"/>
  <c r="N146" i="1"/>
  <c r="P146" i="1" s="1"/>
  <c r="J145" i="1"/>
  <c r="J144" i="1" s="1"/>
  <c r="L148" i="1" s="1"/>
  <c r="L147" i="1" s="1"/>
  <c r="F145" i="1"/>
  <c r="P143" i="1"/>
  <c r="N143" i="1"/>
  <c r="N142" i="1"/>
  <c r="P142" i="1" s="1"/>
  <c r="N141" i="1"/>
  <c r="P141" i="1" s="1"/>
  <c r="H141" i="1"/>
  <c r="N140" i="1"/>
  <c r="P140" i="1" s="1"/>
  <c r="J140" i="1"/>
  <c r="L143" i="1" s="1"/>
  <c r="F140" i="1"/>
  <c r="H143" i="1" s="1"/>
  <c r="J139" i="1"/>
  <c r="L140" i="1" s="1"/>
  <c r="L139" i="1" s="1"/>
  <c r="F139" i="1"/>
  <c r="H140" i="1" s="1"/>
  <c r="H139" i="1" s="1"/>
  <c r="N138" i="1"/>
  <c r="P138" i="1" s="1"/>
  <c r="J137" i="1"/>
  <c r="J136" i="1" s="1"/>
  <c r="J135" i="1" s="1"/>
  <c r="L138" i="1" s="1"/>
  <c r="L137" i="1" s="1"/>
  <c r="L136" i="1" s="1"/>
  <c r="F137" i="1"/>
  <c r="F136" i="1" s="1"/>
  <c r="P130" i="1"/>
  <c r="N130" i="1"/>
  <c r="N129" i="1"/>
  <c r="P129" i="1" s="1"/>
  <c r="N128" i="1"/>
  <c r="P128" i="1" s="1"/>
  <c r="N127" i="1"/>
  <c r="P127" i="1" s="1"/>
  <c r="L127" i="1"/>
  <c r="H127" i="1"/>
  <c r="N126" i="1"/>
  <c r="J125" i="1"/>
  <c r="L130" i="1" s="1"/>
  <c r="F125" i="1"/>
  <c r="H126" i="1" s="1"/>
  <c r="J119" i="1"/>
  <c r="F119" i="1"/>
  <c r="N119" i="1" s="1"/>
  <c r="P119" i="1" s="1"/>
  <c r="N117" i="1"/>
  <c r="P117" i="1" s="1"/>
  <c r="L117" i="1"/>
  <c r="J116" i="1"/>
  <c r="F116" i="1"/>
  <c r="H117" i="1" s="1"/>
  <c r="N114" i="1"/>
  <c r="H114" i="1"/>
  <c r="N113" i="1"/>
  <c r="P113" i="1" s="1"/>
  <c r="L113" i="1"/>
  <c r="N112" i="1"/>
  <c r="L112" i="1"/>
  <c r="H112" i="1"/>
  <c r="J111" i="1"/>
  <c r="L114" i="1" s="1"/>
  <c r="F111" i="1"/>
  <c r="N111" i="1" s="1"/>
  <c r="P111" i="1" s="1"/>
  <c r="N107" i="1"/>
  <c r="P107" i="1" s="1"/>
  <c r="N106" i="1"/>
  <c r="P106" i="1" s="1"/>
  <c r="N105" i="1"/>
  <c r="P105" i="1" s="1"/>
  <c r="N104" i="1"/>
  <c r="P104" i="1" s="1"/>
  <c r="J103" i="1"/>
  <c r="L105" i="1" s="1"/>
  <c r="F103" i="1"/>
  <c r="H107" i="1" s="1"/>
  <c r="N102" i="1"/>
  <c r="P102" i="1" s="1"/>
  <c r="N101" i="1"/>
  <c r="P101" i="1" s="1"/>
  <c r="N100" i="1"/>
  <c r="P100" i="1" s="1"/>
  <c r="N99" i="1"/>
  <c r="J98" i="1"/>
  <c r="L100" i="1" s="1"/>
  <c r="F98" i="1"/>
  <c r="N97" i="1"/>
  <c r="P97" i="1" s="1"/>
  <c r="N96" i="1"/>
  <c r="P96" i="1" s="1"/>
  <c r="N95" i="1"/>
  <c r="P95" i="1" s="1"/>
  <c r="J94" i="1"/>
  <c r="L96" i="1" s="1"/>
  <c r="F94" i="1"/>
  <c r="H96" i="1" s="1"/>
  <c r="N92" i="1"/>
  <c r="P92" i="1" s="1"/>
  <c r="N91" i="1"/>
  <c r="N90" i="1"/>
  <c r="P90" i="1" s="1"/>
  <c r="N89" i="1"/>
  <c r="J88" i="1"/>
  <c r="L90" i="1" s="1"/>
  <c r="F88" i="1"/>
  <c r="H90" i="1" s="1"/>
  <c r="N86" i="1"/>
  <c r="P86" i="1" s="1"/>
  <c r="N85" i="1"/>
  <c r="N84" i="1"/>
  <c r="P84" i="1" s="1"/>
  <c r="J83" i="1"/>
  <c r="L86" i="1" s="1"/>
  <c r="F83" i="1"/>
  <c r="H84" i="1" s="1"/>
  <c r="N81" i="1"/>
  <c r="P81" i="1" s="1"/>
  <c r="N80" i="1"/>
  <c r="P80" i="1" s="1"/>
  <c r="N79" i="1"/>
  <c r="P79" i="1" s="1"/>
  <c r="N78" i="1"/>
  <c r="P78" i="1" s="1"/>
  <c r="N77" i="1"/>
  <c r="P77" i="1" s="1"/>
  <c r="N76" i="1"/>
  <c r="P76" i="1" s="1"/>
  <c r="J75" i="1"/>
  <c r="L80" i="1" s="1"/>
  <c r="F75" i="1"/>
  <c r="H81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J65" i="1"/>
  <c r="L70" i="1" s="1"/>
  <c r="F65" i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J50" i="1"/>
  <c r="F50" i="1"/>
  <c r="H54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J35" i="1"/>
  <c r="L44" i="1" s="1"/>
  <c r="F35" i="1"/>
  <c r="H40" i="1" s="1"/>
  <c r="N31" i="1"/>
  <c r="N30" i="1"/>
  <c r="P30" i="1" s="1"/>
  <c r="N29" i="1"/>
  <c r="P29" i="1" s="1"/>
  <c r="N28" i="1"/>
  <c r="P28" i="1" s="1"/>
  <c r="J27" i="1"/>
  <c r="L28" i="1" s="1"/>
  <c r="F27" i="1"/>
  <c r="H29" i="1" s="1"/>
  <c r="N25" i="1"/>
  <c r="N24" i="1"/>
  <c r="P24" i="1" s="1"/>
  <c r="N23" i="1"/>
  <c r="P23" i="1" s="1"/>
  <c r="N22" i="1"/>
  <c r="P22" i="1" s="1"/>
  <c r="N21" i="1"/>
  <c r="P21" i="1" s="1"/>
  <c r="J20" i="1"/>
  <c r="L25" i="1" s="1"/>
  <c r="F20" i="1"/>
  <c r="H23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J11" i="1"/>
  <c r="L16" i="1" s="1"/>
  <c r="F11" i="1"/>
  <c r="C36" i="9" l="1"/>
  <c r="F21" i="9"/>
  <c r="F136" i="9"/>
  <c r="F230" i="9"/>
  <c r="F153" i="9"/>
  <c r="C135" i="9"/>
  <c r="C133" i="9" s="1"/>
  <c r="D124" i="9"/>
  <c r="E124" i="9"/>
  <c r="H42" i="10"/>
  <c r="H66" i="10"/>
  <c r="H39" i="10"/>
  <c r="H79" i="2"/>
  <c r="H80" i="2"/>
  <c r="H83" i="2"/>
  <c r="N108" i="11"/>
  <c r="L68" i="11"/>
  <c r="F144" i="1"/>
  <c r="H146" i="1" s="1"/>
  <c r="H145" i="1" s="1"/>
  <c r="L126" i="1"/>
  <c r="L79" i="1"/>
  <c r="H113" i="1"/>
  <c r="L141" i="1"/>
  <c r="H128" i="1"/>
  <c r="H80" i="1"/>
  <c r="L128" i="1"/>
  <c r="H142" i="1"/>
  <c r="H129" i="1"/>
  <c r="L142" i="1"/>
  <c r="H130" i="1"/>
  <c r="N116" i="1"/>
  <c r="P116" i="1" s="1"/>
  <c r="F204" i="9"/>
  <c r="F125" i="9"/>
  <c r="F41" i="9"/>
  <c r="F189" i="9"/>
  <c r="C74" i="9"/>
  <c r="F31" i="9"/>
  <c r="F161" i="9"/>
  <c r="F179" i="9"/>
  <c r="F210" i="9"/>
  <c r="F228" i="9"/>
  <c r="F216" i="9"/>
  <c r="F174" i="9"/>
  <c r="D169" i="9"/>
  <c r="F156" i="9"/>
  <c r="F49" i="9"/>
  <c r="F77" i="9"/>
  <c r="F14" i="9"/>
  <c r="C124" i="9"/>
  <c r="F124" i="9" s="1"/>
  <c r="C227" i="9"/>
  <c r="F227" i="9" s="1"/>
  <c r="C23" i="9"/>
  <c r="F65" i="9"/>
  <c r="F138" i="9"/>
  <c r="F170" i="9"/>
  <c r="F51" i="9"/>
  <c r="F185" i="9"/>
  <c r="E155" i="9"/>
  <c r="E147" i="9" s="1"/>
  <c r="D155" i="9"/>
  <c r="D147" i="9" s="1"/>
  <c r="F218" i="9"/>
  <c r="D207" i="9"/>
  <c r="F43" i="9"/>
  <c r="F69" i="9"/>
  <c r="F100" i="9"/>
  <c r="E36" i="9"/>
  <c r="F58" i="9"/>
  <c r="F219" i="9"/>
  <c r="F232" i="9"/>
  <c r="E207" i="9"/>
  <c r="E167" i="9" s="1"/>
  <c r="F208" i="9"/>
  <c r="E57" i="9"/>
  <c r="F129" i="9"/>
  <c r="C149" i="9"/>
  <c r="F12" i="9"/>
  <c r="F46" i="9"/>
  <c r="F113" i="9"/>
  <c r="F114" i="9"/>
  <c r="F108" i="9"/>
  <c r="F94" i="9"/>
  <c r="F86" i="9"/>
  <c r="F79" i="9"/>
  <c r="E74" i="9"/>
  <c r="E72" i="9" s="1"/>
  <c r="F75" i="9"/>
  <c r="D74" i="9"/>
  <c r="F60" i="9"/>
  <c r="D57" i="9"/>
  <c r="F33" i="9"/>
  <c r="F34" i="9"/>
  <c r="F26" i="9"/>
  <c r="E23" i="9"/>
  <c r="F24" i="9"/>
  <c r="D23" i="9"/>
  <c r="E11" i="9"/>
  <c r="D11" i="9"/>
  <c r="H31" i="11"/>
  <c r="F63" i="10"/>
  <c r="J48" i="10"/>
  <c r="L61" i="10" s="1"/>
  <c r="L60" i="10"/>
  <c r="H57" i="10"/>
  <c r="N55" i="10"/>
  <c r="P55" i="10" s="1"/>
  <c r="P53" i="10"/>
  <c r="H52" i="10"/>
  <c r="L39" i="10"/>
  <c r="L40" i="10"/>
  <c r="L42" i="10"/>
  <c r="J33" i="10"/>
  <c r="L36" i="10"/>
  <c r="L37" i="10"/>
  <c r="H37" i="10"/>
  <c r="N35" i="10"/>
  <c r="P35" i="10" s="1"/>
  <c r="F19" i="10"/>
  <c r="N16" i="10"/>
  <c r="P16" i="10" s="1"/>
  <c r="L14" i="10"/>
  <c r="H16" i="10"/>
  <c r="L63" i="11"/>
  <c r="L64" i="11"/>
  <c r="H68" i="11"/>
  <c r="H63" i="11"/>
  <c r="H64" i="11"/>
  <c r="N23" i="11"/>
  <c r="P23" i="11" s="1"/>
  <c r="H40" i="11"/>
  <c r="H41" i="11"/>
  <c r="L30" i="11"/>
  <c r="L34" i="11"/>
  <c r="L31" i="11"/>
  <c r="L32" i="11"/>
  <c r="L33" i="11"/>
  <c r="N28" i="11"/>
  <c r="P28" i="11" s="1"/>
  <c r="L35" i="11"/>
  <c r="L29" i="11"/>
  <c r="H32" i="11"/>
  <c r="H35" i="11"/>
  <c r="H29" i="11"/>
  <c r="H30" i="11"/>
  <c r="L18" i="11"/>
  <c r="H20" i="11"/>
  <c r="H19" i="11"/>
  <c r="L14" i="11"/>
  <c r="H14" i="11"/>
  <c r="N16" i="2"/>
  <c r="N20" i="2"/>
  <c r="L46" i="2"/>
  <c r="H47" i="2"/>
  <c r="N79" i="2"/>
  <c r="J71" i="2"/>
  <c r="L71" i="2" s="1"/>
  <c r="H74" i="2"/>
  <c r="P58" i="2"/>
  <c r="N76" i="2"/>
  <c r="P76" i="2" s="1"/>
  <c r="L65" i="2"/>
  <c r="L66" i="2"/>
  <c r="J52" i="2"/>
  <c r="N61" i="2"/>
  <c r="N52" i="2" s="1"/>
  <c r="J37" i="2"/>
  <c r="F37" i="2"/>
  <c r="N39" i="2"/>
  <c r="N37" i="2" s="1"/>
  <c r="H40" i="2"/>
  <c r="H41" i="2"/>
  <c r="L47" i="2"/>
  <c r="L40" i="2"/>
  <c r="L42" i="2"/>
  <c r="L41" i="2"/>
  <c r="L43" i="2"/>
  <c r="L44" i="2"/>
  <c r="H43" i="2"/>
  <c r="H42" i="2"/>
  <c r="H45" i="2"/>
  <c r="J25" i="2"/>
  <c r="L33" i="2" s="1"/>
  <c r="N26" i="2"/>
  <c r="P26" i="2" s="1"/>
  <c r="L28" i="2"/>
  <c r="F25" i="2"/>
  <c r="H25" i="2" s="1"/>
  <c r="P20" i="2"/>
  <c r="H17" i="2"/>
  <c r="P16" i="2"/>
  <c r="L106" i="1"/>
  <c r="L107" i="1"/>
  <c r="H106" i="1"/>
  <c r="L102" i="1"/>
  <c r="L101" i="1"/>
  <c r="L97" i="1"/>
  <c r="H97" i="1"/>
  <c r="L92" i="1"/>
  <c r="L91" i="1"/>
  <c r="H91" i="1"/>
  <c r="H92" i="1"/>
  <c r="L84" i="1"/>
  <c r="L85" i="1"/>
  <c r="H85" i="1"/>
  <c r="H86" i="1"/>
  <c r="N83" i="1"/>
  <c r="P83" i="1" s="1"/>
  <c r="N65" i="1"/>
  <c r="P65" i="1" s="1"/>
  <c r="H70" i="1"/>
  <c r="J33" i="1"/>
  <c r="L43" i="1"/>
  <c r="L45" i="1"/>
  <c r="L48" i="1"/>
  <c r="L39" i="1"/>
  <c r="H39" i="1"/>
  <c r="H28" i="1"/>
  <c r="L22" i="1"/>
  <c r="L23" i="1"/>
  <c r="F33" i="1"/>
  <c r="H22" i="1"/>
  <c r="L13" i="1"/>
  <c r="L14" i="1"/>
  <c r="L17" i="1"/>
  <c r="L18" i="1"/>
  <c r="H14" i="1"/>
  <c r="H18" i="1"/>
  <c r="H13" i="1"/>
  <c r="H17" i="1"/>
  <c r="F149" i="9"/>
  <c r="D36" i="9"/>
  <c r="C207" i="9"/>
  <c r="F29" i="9"/>
  <c r="C11" i="9"/>
  <c r="C155" i="9"/>
  <c r="F130" i="9"/>
  <c r="C169" i="9"/>
  <c r="F235" i="9"/>
  <c r="F234" i="9" s="1"/>
  <c r="C57" i="9"/>
  <c r="L69" i="10"/>
  <c r="L68" i="10" s="1"/>
  <c r="J63" i="10"/>
  <c r="N68" i="10"/>
  <c r="N65" i="10" s="1"/>
  <c r="L17" i="10"/>
  <c r="L16" i="10"/>
  <c r="N21" i="10"/>
  <c r="L29" i="10"/>
  <c r="L24" i="10"/>
  <c r="L28" i="10"/>
  <c r="J19" i="10"/>
  <c r="L23" i="10"/>
  <c r="L26" i="10"/>
  <c r="P52" i="10"/>
  <c r="N50" i="10"/>
  <c r="L25" i="10"/>
  <c r="H59" i="10"/>
  <c r="H58" i="10"/>
  <c r="H56" i="10"/>
  <c r="H25" i="10"/>
  <c r="H29" i="10"/>
  <c r="H24" i="10"/>
  <c r="H28" i="10"/>
  <c r="H27" i="10"/>
  <c r="H26" i="10"/>
  <c r="J11" i="10"/>
  <c r="N12" i="10"/>
  <c r="P12" i="10" s="1"/>
  <c r="F11" i="10"/>
  <c r="H13" i="10"/>
  <c r="L13" i="10"/>
  <c r="N13" i="10"/>
  <c r="P13" i="10" s="1"/>
  <c r="H38" i="10"/>
  <c r="H43" i="10"/>
  <c r="L38" i="10"/>
  <c r="L43" i="10"/>
  <c r="N22" i="10"/>
  <c r="P22" i="10" s="1"/>
  <c r="F33" i="10"/>
  <c r="H51" i="10"/>
  <c r="L56" i="10"/>
  <c r="H14" i="10"/>
  <c r="H15" i="10"/>
  <c r="H40" i="10"/>
  <c r="L15" i="10"/>
  <c r="L58" i="10"/>
  <c r="F48" i="10"/>
  <c r="H61" i="10" s="1"/>
  <c r="H41" i="10"/>
  <c r="H65" i="2"/>
  <c r="H64" i="2"/>
  <c r="H63" i="2"/>
  <c r="H62" i="2"/>
  <c r="F12" i="2"/>
  <c r="H15" i="2"/>
  <c r="H14" i="2"/>
  <c r="N13" i="2"/>
  <c r="P13" i="2" s="1"/>
  <c r="J12" i="2"/>
  <c r="L13" i="2" s="1"/>
  <c r="L15" i="2"/>
  <c r="L14" i="2"/>
  <c r="H56" i="2"/>
  <c r="H55" i="2"/>
  <c r="F52" i="2"/>
  <c r="H54" i="2" s="1"/>
  <c r="P65" i="2"/>
  <c r="H16" i="2"/>
  <c r="H66" i="2"/>
  <c r="L79" i="2"/>
  <c r="L19" i="2"/>
  <c r="L17" i="2"/>
  <c r="P54" i="2"/>
  <c r="L16" i="2"/>
  <c r="N82" i="2"/>
  <c r="H82" i="2"/>
  <c r="H76" i="2"/>
  <c r="L62" i="2"/>
  <c r="L76" i="2"/>
  <c r="L82" i="2"/>
  <c r="H26" i="2"/>
  <c r="F71" i="2"/>
  <c r="H44" i="2"/>
  <c r="F86" i="11"/>
  <c r="H78" i="11"/>
  <c r="N76" i="11"/>
  <c r="P76" i="11" s="1"/>
  <c r="H80" i="11"/>
  <c r="H79" i="11"/>
  <c r="P112" i="11"/>
  <c r="N82" i="11"/>
  <c r="P82" i="11" s="1"/>
  <c r="H120" i="11"/>
  <c r="N118" i="11"/>
  <c r="P118" i="11" s="1"/>
  <c r="H119" i="11"/>
  <c r="H65" i="11"/>
  <c r="J86" i="11"/>
  <c r="H42" i="11"/>
  <c r="L120" i="11"/>
  <c r="L72" i="11"/>
  <c r="N115" i="11"/>
  <c r="P115" i="11" s="1"/>
  <c r="N37" i="11"/>
  <c r="P37" i="11" s="1"/>
  <c r="H61" i="11"/>
  <c r="L12" i="11"/>
  <c r="L66" i="11"/>
  <c r="H116" i="11"/>
  <c r="H38" i="11"/>
  <c r="F44" i="11"/>
  <c r="F74" i="11"/>
  <c r="L38" i="11"/>
  <c r="L80" i="11"/>
  <c r="N17" i="11"/>
  <c r="P17" i="11" s="1"/>
  <c r="H33" i="11"/>
  <c r="H62" i="11"/>
  <c r="H67" i="11"/>
  <c r="J74" i="11"/>
  <c r="H15" i="11"/>
  <c r="L78" i="11"/>
  <c r="L15" i="11"/>
  <c r="F26" i="11"/>
  <c r="N70" i="11"/>
  <c r="P70" i="11" s="1"/>
  <c r="N11" i="11"/>
  <c r="P11" i="11" s="1"/>
  <c r="L65" i="11"/>
  <c r="J26" i="11"/>
  <c r="N60" i="11"/>
  <c r="P60" i="11" s="1"/>
  <c r="H12" i="11"/>
  <c r="L61" i="11"/>
  <c r="L116" i="11"/>
  <c r="L62" i="11"/>
  <c r="H79" i="1"/>
  <c r="H78" i="1"/>
  <c r="H77" i="1"/>
  <c r="L73" i="1"/>
  <c r="L68" i="1"/>
  <c r="L72" i="1"/>
  <c r="L67" i="1"/>
  <c r="J109" i="1"/>
  <c r="L71" i="1"/>
  <c r="L66" i="1"/>
  <c r="N136" i="1"/>
  <c r="P136" i="1" s="1"/>
  <c r="F135" i="1"/>
  <c r="H101" i="1"/>
  <c r="H100" i="1"/>
  <c r="H99" i="1"/>
  <c r="N98" i="1"/>
  <c r="P98" i="1" s="1"/>
  <c r="H73" i="1"/>
  <c r="H68" i="1"/>
  <c r="H66" i="1"/>
  <c r="H72" i="1"/>
  <c r="H67" i="1"/>
  <c r="F109" i="1"/>
  <c r="H71" i="1"/>
  <c r="H48" i="1"/>
  <c r="H43" i="1"/>
  <c r="H38" i="1"/>
  <c r="H42" i="1"/>
  <c r="N35" i="1"/>
  <c r="P35" i="1" s="1"/>
  <c r="H47" i="1"/>
  <c r="H37" i="1"/>
  <c r="F59" i="1"/>
  <c r="H46" i="1"/>
  <c r="H41" i="1"/>
  <c r="H36" i="1"/>
  <c r="L31" i="1"/>
  <c r="L30" i="1"/>
  <c r="L29" i="1"/>
  <c r="H44" i="1"/>
  <c r="N27" i="1"/>
  <c r="P27" i="1" s="1"/>
  <c r="N144" i="1"/>
  <c r="P144" i="1" s="1"/>
  <c r="H148" i="1"/>
  <c r="H147" i="1" s="1"/>
  <c r="H69" i="1"/>
  <c r="N137" i="1"/>
  <c r="P137" i="1" s="1"/>
  <c r="H53" i="1"/>
  <c r="H51" i="1"/>
  <c r="H52" i="1"/>
  <c r="L53" i="1"/>
  <c r="L52" i="1"/>
  <c r="L51" i="1"/>
  <c r="L78" i="1"/>
  <c r="L81" i="1"/>
  <c r="L76" i="1"/>
  <c r="L77" i="1"/>
  <c r="N145" i="1"/>
  <c r="P145" i="1" s="1"/>
  <c r="N50" i="1"/>
  <c r="P50" i="1" s="1"/>
  <c r="N75" i="1"/>
  <c r="P75" i="1" s="1"/>
  <c r="H102" i="1"/>
  <c r="L47" i="1"/>
  <c r="L42" i="1"/>
  <c r="L37" i="1"/>
  <c r="L40" i="1"/>
  <c r="J59" i="1"/>
  <c r="L46" i="1"/>
  <c r="L41" i="1"/>
  <c r="L36" i="1"/>
  <c r="H76" i="1"/>
  <c r="L146" i="1"/>
  <c r="L145" i="1" s="1"/>
  <c r="H105" i="1"/>
  <c r="H104" i="1"/>
  <c r="N103" i="1"/>
  <c r="P103" i="1" s="1"/>
  <c r="N125" i="1"/>
  <c r="H25" i="1"/>
  <c r="H21" i="1"/>
  <c r="N20" i="1"/>
  <c r="P20" i="1" s="1"/>
  <c r="H24" i="1"/>
  <c r="L38" i="1"/>
  <c r="H45" i="1"/>
  <c r="L54" i="1"/>
  <c r="L69" i="1"/>
  <c r="P126" i="1"/>
  <c r="H15" i="1"/>
  <c r="L24" i="1"/>
  <c r="L15" i="1"/>
  <c r="H30" i="1"/>
  <c r="N88" i="1"/>
  <c r="P88" i="1" s="1"/>
  <c r="N94" i="1"/>
  <c r="P94" i="1" s="1"/>
  <c r="L129" i="1"/>
  <c r="N11" i="1"/>
  <c r="P11" i="1" s="1"/>
  <c r="L99" i="1"/>
  <c r="N147" i="1"/>
  <c r="H89" i="1"/>
  <c r="H95" i="1"/>
  <c r="L89" i="1"/>
  <c r="L95" i="1"/>
  <c r="N139" i="1"/>
  <c r="P139" i="1" s="1"/>
  <c r="H12" i="1"/>
  <c r="H16" i="1"/>
  <c r="L21" i="1"/>
  <c r="H31" i="1"/>
  <c r="L12" i="1"/>
  <c r="L104" i="1"/>
  <c r="F23" i="9" l="1"/>
  <c r="F155" i="9"/>
  <c r="F135" i="9"/>
  <c r="D72" i="9"/>
  <c r="P37" i="2"/>
  <c r="C72" i="9"/>
  <c r="C147" i="9"/>
  <c r="D167" i="9"/>
  <c r="E9" i="9"/>
  <c r="F169" i="9"/>
  <c r="F207" i="9"/>
  <c r="F72" i="9"/>
  <c r="F74" i="9"/>
  <c r="F57" i="9"/>
  <c r="D9" i="9"/>
  <c r="L65" i="10"/>
  <c r="L53" i="10"/>
  <c r="L50" i="10"/>
  <c r="L55" i="10"/>
  <c r="N33" i="10"/>
  <c r="P33" i="10" s="1"/>
  <c r="L74" i="2"/>
  <c r="L32" i="2"/>
  <c r="L30" i="2"/>
  <c r="J24" i="2"/>
  <c r="L27" i="2"/>
  <c r="L61" i="2"/>
  <c r="L25" i="2"/>
  <c r="L31" i="2"/>
  <c r="L29" i="2"/>
  <c r="P61" i="2"/>
  <c r="L58" i="2"/>
  <c r="L68" i="2"/>
  <c r="L73" i="2"/>
  <c r="L54" i="2"/>
  <c r="P39" i="2"/>
  <c r="N25" i="2"/>
  <c r="N24" i="2" s="1"/>
  <c r="H31" i="2"/>
  <c r="H30" i="2"/>
  <c r="F24" i="2"/>
  <c r="H27" i="2"/>
  <c r="H32" i="2"/>
  <c r="H28" i="2"/>
  <c r="H33" i="2"/>
  <c r="H29" i="2"/>
  <c r="L20" i="2"/>
  <c r="N33" i="1"/>
  <c r="P33" i="1" s="1"/>
  <c r="F147" i="9"/>
  <c r="F36" i="9"/>
  <c r="C167" i="9"/>
  <c r="F11" i="9"/>
  <c r="C9" i="9"/>
  <c r="N19" i="10"/>
  <c r="P19" i="10" s="1"/>
  <c r="P21" i="10"/>
  <c r="H50" i="10"/>
  <c r="H55" i="10"/>
  <c r="J9" i="10"/>
  <c r="L11" i="10"/>
  <c r="H65" i="10"/>
  <c r="N11" i="10"/>
  <c r="F9" i="10"/>
  <c r="N63" i="10"/>
  <c r="P63" i="10" s="1"/>
  <c r="P65" i="10"/>
  <c r="H53" i="10"/>
  <c r="L63" i="10"/>
  <c r="L66" i="10"/>
  <c r="H63" i="10"/>
  <c r="N48" i="10"/>
  <c r="P48" i="10" s="1"/>
  <c r="P50" i="10"/>
  <c r="N12" i="2"/>
  <c r="P12" i="2" s="1"/>
  <c r="F11" i="2"/>
  <c r="H71" i="2"/>
  <c r="P82" i="2"/>
  <c r="N73" i="2"/>
  <c r="H58" i="2"/>
  <c r="H20" i="2"/>
  <c r="J11" i="2"/>
  <c r="H61" i="2"/>
  <c r="H73" i="2"/>
  <c r="H13" i="2"/>
  <c r="H68" i="2"/>
  <c r="P52" i="2"/>
  <c r="N44" i="11"/>
  <c r="P44" i="11" s="1"/>
  <c r="N86" i="11"/>
  <c r="P86" i="11" s="1"/>
  <c r="N26" i="11"/>
  <c r="P26" i="11" s="1"/>
  <c r="F9" i="11"/>
  <c r="N74" i="11"/>
  <c r="P74" i="11" s="1"/>
  <c r="F58" i="11"/>
  <c r="J9" i="11"/>
  <c r="L26" i="11" s="1"/>
  <c r="J58" i="11"/>
  <c r="L86" i="11" s="1"/>
  <c r="N59" i="1"/>
  <c r="P59" i="1" s="1"/>
  <c r="F9" i="1"/>
  <c r="J63" i="1"/>
  <c r="L109" i="1" s="1"/>
  <c r="F63" i="1"/>
  <c r="H109" i="1" s="1"/>
  <c r="N109" i="1"/>
  <c r="P109" i="1" s="1"/>
  <c r="J9" i="1"/>
  <c r="L59" i="1" s="1"/>
  <c r="N135" i="1"/>
  <c r="P135" i="1" s="1"/>
  <c r="H138" i="1"/>
  <c r="H137" i="1" s="1"/>
  <c r="H136" i="1" s="1"/>
  <c r="P25" i="2" l="1"/>
  <c r="F167" i="9"/>
  <c r="F9" i="9"/>
  <c r="L74" i="11"/>
  <c r="P24" i="2"/>
  <c r="N9" i="10"/>
  <c r="N31" i="10" s="1"/>
  <c r="F31" i="10"/>
  <c r="H12" i="10"/>
  <c r="H19" i="10"/>
  <c r="H35" i="10"/>
  <c r="H21" i="10"/>
  <c r="H22" i="10"/>
  <c r="H11" i="10"/>
  <c r="J31" i="10"/>
  <c r="L33" i="10"/>
  <c r="L12" i="10"/>
  <c r="L35" i="10"/>
  <c r="L48" i="10"/>
  <c r="L21" i="10"/>
  <c r="L22" i="10"/>
  <c r="H48" i="10"/>
  <c r="H33" i="10"/>
  <c r="L19" i="10"/>
  <c r="N71" i="2"/>
  <c r="P71" i="2" s="1"/>
  <c r="P73" i="2"/>
  <c r="F9" i="2"/>
  <c r="N11" i="2"/>
  <c r="H11" i="2"/>
  <c r="J9" i="2"/>
  <c r="L11" i="2" s="1"/>
  <c r="N58" i="11"/>
  <c r="H58" i="11"/>
  <c r="H60" i="11"/>
  <c r="H70" i="11"/>
  <c r="H76" i="11"/>
  <c r="H82" i="11"/>
  <c r="H74" i="11"/>
  <c r="H23" i="11"/>
  <c r="N9" i="11"/>
  <c r="P9" i="11" s="1"/>
  <c r="H17" i="11"/>
  <c r="H11" i="11"/>
  <c r="H28" i="11"/>
  <c r="H37" i="11"/>
  <c r="H26" i="11"/>
  <c r="L28" i="11"/>
  <c r="L23" i="11"/>
  <c r="L37" i="11"/>
  <c r="L11" i="11"/>
  <c r="L44" i="11"/>
  <c r="L17" i="11"/>
  <c r="H86" i="11"/>
  <c r="L58" i="11"/>
  <c r="L82" i="11"/>
  <c r="L76" i="11"/>
  <c r="L70" i="11"/>
  <c r="L60" i="11"/>
  <c r="H44" i="11"/>
  <c r="N9" i="1"/>
  <c r="P9" i="1" s="1"/>
  <c r="H33" i="1"/>
  <c r="H27" i="1"/>
  <c r="H11" i="1"/>
  <c r="H50" i="1"/>
  <c r="H35" i="1"/>
  <c r="H20" i="1"/>
  <c r="H59" i="1"/>
  <c r="L35" i="1"/>
  <c r="L33" i="1"/>
  <c r="L27" i="1"/>
  <c r="L20" i="1"/>
  <c r="L50" i="1"/>
  <c r="L11" i="1"/>
  <c r="H63" i="1"/>
  <c r="H116" i="1"/>
  <c r="N63" i="1"/>
  <c r="H75" i="1"/>
  <c r="H94" i="1"/>
  <c r="H88" i="1"/>
  <c r="H119" i="1"/>
  <c r="H103" i="1"/>
  <c r="H65" i="1"/>
  <c r="H111" i="1"/>
  <c r="H83" i="1"/>
  <c r="H98" i="1"/>
  <c r="L111" i="1"/>
  <c r="L83" i="1"/>
  <c r="L116" i="1"/>
  <c r="L63" i="1"/>
  <c r="L119" i="1"/>
  <c r="L65" i="1"/>
  <c r="L98" i="1"/>
  <c r="L103" i="1"/>
  <c r="L75" i="1"/>
  <c r="L88" i="1"/>
  <c r="L94" i="1"/>
  <c r="P11" i="10" l="1"/>
  <c r="E144" i="9"/>
  <c r="E133" i="9" s="1"/>
  <c r="F145" i="9"/>
  <c r="J45" i="10"/>
  <c r="L31" i="10"/>
  <c r="H31" i="10"/>
  <c r="F45" i="10"/>
  <c r="N45" i="10"/>
  <c r="P31" i="10"/>
  <c r="N9" i="2"/>
  <c r="N35" i="2" s="1"/>
  <c r="F35" i="2"/>
  <c r="H39" i="2"/>
  <c r="H37" i="2"/>
  <c r="H52" i="2"/>
  <c r="H12" i="2"/>
  <c r="H24" i="2"/>
  <c r="J35" i="2"/>
  <c r="L39" i="2"/>
  <c r="L52" i="2"/>
  <c r="L37" i="2"/>
  <c r="L24" i="2"/>
  <c r="L12" i="2"/>
  <c r="P58" i="11"/>
  <c r="P63" i="1"/>
  <c r="P45" i="10" l="1"/>
  <c r="P11" i="2"/>
  <c r="F144" i="9"/>
  <c r="F133" i="9" s="1"/>
  <c r="F77" i="10"/>
  <c r="F114" i="11" s="1"/>
  <c r="H45" i="10"/>
  <c r="J77" i="10"/>
  <c r="L45" i="10"/>
  <c r="J48" i="2"/>
  <c r="L35" i="2"/>
  <c r="H35" i="2"/>
  <c r="F48" i="2"/>
  <c r="N48" i="2"/>
  <c r="P35" i="2"/>
  <c r="L77" i="10" l="1"/>
  <c r="J114" i="11"/>
  <c r="F108" i="11"/>
  <c r="H114" i="11"/>
  <c r="N77" i="10"/>
  <c r="P77" i="10" s="1"/>
  <c r="H77" i="10"/>
  <c r="J85" i="2"/>
  <c r="L48" i="2"/>
  <c r="F85" i="2"/>
  <c r="F133" i="1" s="1"/>
  <c r="H48" i="2"/>
  <c r="P48" i="2"/>
  <c r="F132" i="1" l="1"/>
  <c r="H133" i="1"/>
  <c r="L85" i="2"/>
  <c r="J133" i="1"/>
  <c r="J108" i="11"/>
  <c r="L114" i="11"/>
  <c r="H113" i="11"/>
  <c r="H112" i="11"/>
  <c r="H111" i="11"/>
  <c r="F106" i="11"/>
  <c r="H108" i="11" s="1"/>
  <c r="H110" i="11"/>
  <c r="H109" i="11"/>
  <c r="H85" i="2"/>
  <c r="N85" i="2"/>
  <c r="P85" i="2" s="1"/>
  <c r="J132" i="1" l="1"/>
  <c r="L133" i="1"/>
  <c r="N132" i="1"/>
  <c r="P132" i="1" s="1"/>
  <c r="F123" i="1"/>
  <c r="H132" i="1"/>
  <c r="N133" i="1"/>
  <c r="P133" i="1" s="1"/>
  <c r="L112" i="11"/>
  <c r="J106" i="11"/>
  <c r="L108" i="11" s="1"/>
  <c r="L111" i="11"/>
  <c r="L110" i="11"/>
  <c r="L109" i="11"/>
  <c r="L113" i="11"/>
  <c r="P108" i="11"/>
  <c r="H106" i="11"/>
  <c r="F122" i="11"/>
  <c r="F124" i="11" s="1"/>
  <c r="F150" i="1" l="1"/>
  <c r="H125" i="1"/>
  <c r="H123" i="1"/>
  <c r="L132" i="1"/>
  <c r="J123" i="1"/>
  <c r="N106" i="11"/>
  <c r="P106" i="11" s="1"/>
  <c r="L106" i="11"/>
  <c r="J122" i="11"/>
  <c r="J124" i="11" s="1"/>
  <c r="L123" i="1" l="1"/>
  <c r="L125" i="1"/>
  <c r="J150" i="1"/>
  <c r="N123" i="1"/>
  <c r="N122" i="11"/>
  <c r="P122" i="11" s="1"/>
  <c r="N150" i="1" l="1"/>
  <c r="P150" i="1" s="1"/>
  <c r="P125" i="1"/>
  <c r="P123" i="1"/>
  <c r="D57" i="6"/>
  <c r="D177" i="7"/>
  <c r="E176" i="7" s="1"/>
  <c r="D174" i="7"/>
  <c r="E173" i="7" s="1"/>
  <c r="D171" i="7"/>
  <c r="E170" i="7" s="1"/>
  <c r="D167" i="7"/>
  <c r="D165" i="7"/>
  <c r="D163" i="7"/>
  <c r="D159" i="7"/>
  <c r="D157" i="7"/>
  <c r="D155" i="7"/>
  <c r="D152" i="7"/>
  <c r="D145" i="7"/>
  <c r="E144" i="7" s="1"/>
  <c r="D142" i="7"/>
  <c r="D140" i="7"/>
  <c r="D138" i="7"/>
  <c r="D136" i="7"/>
  <c r="D134" i="7"/>
  <c r="D131" i="7"/>
  <c r="E130" i="7" s="1"/>
  <c r="D127" i="7"/>
  <c r="D125" i="7"/>
  <c r="D123" i="7"/>
  <c r="D121" i="7"/>
  <c r="D119" i="7"/>
  <c r="D116" i="7"/>
  <c r="D113" i="7"/>
  <c r="D111" i="7"/>
  <c r="D109" i="7"/>
  <c r="D107" i="7"/>
  <c r="D105" i="7"/>
  <c r="D103" i="7"/>
  <c r="D101" i="7"/>
  <c r="D99" i="7"/>
  <c r="D97" i="7"/>
  <c r="D95" i="7"/>
  <c r="D92" i="7"/>
  <c r="D90" i="7"/>
  <c r="D88" i="7"/>
  <c r="D85" i="7"/>
  <c r="D81" i="7"/>
  <c r="D78" i="7"/>
  <c r="D76" i="7"/>
  <c r="D74" i="7"/>
  <c r="D72" i="7"/>
  <c r="D70" i="7"/>
  <c r="D68" i="7"/>
  <c r="D65" i="7"/>
  <c r="D63" i="7"/>
  <c r="D60" i="7"/>
  <c r="D58" i="7"/>
  <c r="D56" i="7"/>
  <c r="D54" i="7"/>
  <c r="D51" i="7"/>
  <c r="E50" i="7" s="1"/>
  <c r="D48" i="7"/>
  <c r="D46" i="7"/>
  <c r="D44" i="7"/>
  <c r="D32" i="7"/>
  <c r="E31" i="7" s="1"/>
  <c r="D29" i="7"/>
  <c r="E28" i="7" s="1"/>
  <c r="D25" i="7"/>
  <c r="E24" i="7" s="1"/>
  <c r="D20" i="7"/>
  <c r="E19" i="7" s="1"/>
  <c r="D15" i="7"/>
  <c r="D12" i="7"/>
  <c r="F23" i="7" l="1"/>
  <c r="E53" i="7"/>
  <c r="E62" i="7"/>
  <c r="E118" i="7"/>
  <c r="E67" i="7"/>
  <c r="E80" i="7"/>
  <c r="E151" i="7"/>
  <c r="F150" i="7" s="1"/>
  <c r="F169" i="7"/>
  <c r="E133" i="7"/>
  <c r="F129" i="7" s="1"/>
  <c r="E87" i="7"/>
  <c r="E43" i="7"/>
  <c r="E11" i="7"/>
  <c r="F10" i="7" s="1"/>
  <c r="F42" i="7" l="1"/>
  <c r="G41" i="7" s="1"/>
  <c r="G9" i="7"/>
  <c r="G179" i="7" l="1"/>
  <c r="C187" i="6" s="1"/>
  <c r="D183" i="6"/>
  <c r="D180" i="6"/>
  <c r="D178" i="6"/>
  <c r="D149" i="6"/>
  <c r="E148" i="6" s="1"/>
  <c r="D145" i="6"/>
  <c r="D143" i="6"/>
  <c r="D135" i="6"/>
  <c r="E134" i="6" s="1"/>
  <c r="D127" i="6"/>
  <c r="D122" i="6"/>
  <c r="D117" i="6"/>
  <c r="D111" i="6"/>
  <c r="D103" i="6"/>
  <c r="D96" i="6"/>
  <c r="D94" i="6"/>
  <c r="D92" i="6"/>
  <c r="D68" i="6"/>
  <c r="D66" i="6"/>
  <c r="D64" i="6"/>
  <c r="D60" i="6"/>
  <c r="D50" i="6"/>
  <c r="D48" i="6"/>
  <c r="D45" i="6"/>
  <c r="D42" i="6"/>
  <c r="D40" i="6"/>
  <c r="D37" i="6"/>
  <c r="D32" i="6"/>
  <c r="E31" i="6" s="1"/>
  <c r="D29" i="6"/>
  <c r="D27" i="6"/>
  <c r="D24" i="6"/>
  <c r="D22" i="6"/>
  <c r="D19" i="6"/>
  <c r="D17" i="6"/>
  <c r="D12" i="6"/>
  <c r="D10" i="6"/>
  <c r="E9" i="6" l="1"/>
  <c r="D186" i="6"/>
  <c r="E177" i="6" s="1"/>
  <c r="F176" i="6" s="1"/>
  <c r="E142" i="6"/>
  <c r="E151" i="6" s="1"/>
  <c r="E91" i="6"/>
  <c r="E141" i="6" s="1"/>
  <c r="E21" i="6"/>
  <c r="E36" i="6"/>
  <c r="E56" i="6"/>
  <c r="E34" i="6" l="1"/>
  <c r="F90" i="6"/>
  <c r="F188" i="6" s="1"/>
  <c r="E70" i="6"/>
  <c r="F8" i="6" l="1"/>
  <c r="G209" i="6" s="1"/>
  <c r="G210" i="6" l="1"/>
</calcChain>
</file>

<file path=xl/sharedStrings.xml><?xml version="1.0" encoding="utf-8"?>
<sst xmlns="http://schemas.openxmlformats.org/spreadsheetml/2006/main" count="1022" uniqueCount="490">
  <si>
    <t>Estructura de Balance</t>
  </si>
  <si>
    <t>Analisis Vertical</t>
  </si>
  <si>
    <t>ACTIVOS</t>
  </si>
  <si>
    <t>LOTERIA DEL CAUCA</t>
  </si>
  <si>
    <t>NIT. 890.500.650 - 1</t>
  </si>
  <si>
    <t xml:space="preserve">ESTADOS SITUACION FINANCIERA COMPARATIVO </t>
  </si>
  <si>
    <t>Informe Expresado en Pesos Colombianos</t>
  </si>
  <si>
    <t>Nota</t>
  </si>
  <si>
    <t>Ejecutado 2023</t>
  </si>
  <si>
    <t>Efectivo y Equivalente Al Efectivo</t>
  </si>
  <si>
    <t>ACTIVOS CORRIENTES</t>
  </si>
  <si>
    <t>Efectivo Caja Menor</t>
  </si>
  <si>
    <t>Efectivo Depositos Instituciones de Uso Restrigido</t>
  </si>
  <si>
    <t>Efectivo Certificados de Depotitos Uso Restringido</t>
  </si>
  <si>
    <t>Cuentas Por Cobrar</t>
  </si>
  <si>
    <t>Distribuidores de Juegos de Suerte y Azar</t>
  </si>
  <si>
    <t>Otras Cuentas Por Cobrar</t>
  </si>
  <si>
    <t>Arrendamiento Operativos</t>
  </si>
  <si>
    <t>Deudas de Dificil Cobro</t>
  </si>
  <si>
    <t>Deterioro Acumulado de Cuentas Por Cobrar</t>
  </si>
  <si>
    <t>Inventario</t>
  </si>
  <si>
    <t>Utiles de Escritorio y Oficina</t>
  </si>
  <si>
    <t>Utencilios de Usos Domesticos</t>
  </si>
  <si>
    <t>Otros Elementos de Consumo</t>
  </si>
  <si>
    <t>Materiales y Materias Primas</t>
  </si>
  <si>
    <t>Terrenos Urbanos</t>
  </si>
  <si>
    <t>Edificaciones y Casas</t>
  </si>
  <si>
    <t>Herramientas y Accesorios</t>
  </si>
  <si>
    <t>Muebles y Enseres</t>
  </si>
  <si>
    <t>Equipos y Máquinas de Oficina</t>
  </si>
  <si>
    <t>Equipo de Comunicación</t>
  </si>
  <si>
    <t>Equipo de Computación</t>
  </si>
  <si>
    <t>Dep.Edificaciones</t>
  </si>
  <si>
    <t>Dep. Maquinaria y Equipo</t>
  </si>
  <si>
    <t>Dep. Muebles, Enseres y Equipo de Oficina</t>
  </si>
  <si>
    <t>Dep. Equipos de Comunicación y Computación</t>
  </si>
  <si>
    <t>Dep. Equipo Transporte, Tracción y Elevación</t>
  </si>
  <si>
    <t>Propiedad Planta y Equipo</t>
  </si>
  <si>
    <t>Transporte Terrestre</t>
  </si>
  <si>
    <t>Otros Activos - Avances y Anticipos</t>
  </si>
  <si>
    <t>Anticipo de Renta y Complementarios</t>
  </si>
  <si>
    <t>Saldos a favor en liquidaciones privadas</t>
  </si>
  <si>
    <t>Depósitos judiciales</t>
  </si>
  <si>
    <t>"Software"</t>
  </si>
  <si>
    <t>Retencion en la Fuente a Favor</t>
  </si>
  <si>
    <t>Avances  Viáticos y Gastos de Viaje</t>
  </si>
  <si>
    <t>Depositos Entregados en Garantia</t>
  </si>
  <si>
    <t>PASIVOS</t>
  </si>
  <si>
    <t>PASIVOS CORRIENTES</t>
  </si>
  <si>
    <t>Bienes y Servicios</t>
  </si>
  <si>
    <t>Otros recursos a favor de terceros</t>
  </si>
  <si>
    <t>Aportes a Fondos Pensionales</t>
  </si>
  <si>
    <t>Aportes a Seguridad Social en Salud</t>
  </si>
  <si>
    <t>Sindicatos</t>
  </si>
  <si>
    <t>Cooperativas</t>
  </si>
  <si>
    <t>Fondo de Empleados</t>
  </si>
  <si>
    <t>Otros Descuents de Nómina</t>
  </si>
  <si>
    <t>Retefuente Honorarios</t>
  </si>
  <si>
    <t>Retefuente Servicios</t>
  </si>
  <si>
    <t>Retefuente Compras</t>
  </si>
  <si>
    <t>Retefuente Loterías, Rifas, Aptas y Similares</t>
  </si>
  <si>
    <t>Retefuente a Empleados art. 383 ET</t>
  </si>
  <si>
    <t xml:space="preserve">Impuesto a la Ventas Retenido (Reteiva) por </t>
  </si>
  <si>
    <t>Autoretenciones</t>
  </si>
  <si>
    <t>Impuesto de Industria y Comercio</t>
  </si>
  <si>
    <t>Tasas</t>
  </si>
  <si>
    <t>Otros Impuestos Departamentales</t>
  </si>
  <si>
    <t>I.V.A. - Venta de Bienes</t>
  </si>
  <si>
    <t>I.V.A. - Venta de Servicios</t>
  </si>
  <si>
    <t>I.V.A. - CoMpra de Bienes (Db)</t>
  </si>
  <si>
    <t>I.V.A. - Compra de Servicios (Db)</t>
  </si>
  <si>
    <t>Premios Mayores Pendientes de Pago</t>
  </si>
  <si>
    <t>Premios Aproximaciones Pendientes  Pago</t>
  </si>
  <si>
    <t xml:space="preserve">Premios Caducados Lotería 25% Control Juego </t>
  </si>
  <si>
    <t xml:space="preserve">Premios Caducados Aptas 25% Control Juego </t>
  </si>
  <si>
    <t>Viáticos y Gastos de Viaje</t>
  </si>
  <si>
    <t>Honorarios</t>
  </si>
  <si>
    <t>Servicios</t>
  </si>
  <si>
    <t xml:space="preserve">Renta del Monopolio de los Juegos de Suerte y </t>
  </si>
  <si>
    <t xml:space="preserve">Retencion en la Fuente </t>
  </si>
  <si>
    <t>Impuestos Contribuciones y Tasas</t>
  </si>
  <si>
    <t>Impuestos Al Valor Agredado Iva</t>
  </si>
  <si>
    <t>Premios Por Pagar</t>
  </si>
  <si>
    <t>Otras Cuentas Por Pagar</t>
  </si>
  <si>
    <t>Beneficio a los Empleados</t>
  </si>
  <si>
    <t>Administrativos</t>
  </si>
  <si>
    <t>Reserva Técnica para el Pago de Premios</t>
  </si>
  <si>
    <t>Otras provisiones diversas</t>
  </si>
  <si>
    <t>Depósitos sobre Contratos</t>
  </si>
  <si>
    <t>Cesantias</t>
  </si>
  <si>
    <t>Vacaciones</t>
  </si>
  <si>
    <t>Prima de Vacaciones</t>
  </si>
  <si>
    <t>PASIVOS NO CORRIENTES</t>
  </si>
  <si>
    <t>Cuota de Fiscalizacion y Auditaje</t>
  </si>
  <si>
    <t>Pasivos Estimados</t>
  </si>
  <si>
    <t>Aportes a Fondos Pensionales-Empleador</t>
  </si>
  <si>
    <t>Aportes a Caja de Compensación Familiar</t>
  </si>
  <si>
    <t>PATRIMONIO</t>
  </si>
  <si>
    <t>Patrimonio Institucional</t>
  </si>
  <si>
    <t>Capital Fiscal</t>
  </si>
  <si>
    <t>Reservas Estatutarias</t>
  </si>
  <si>
    <t>Fondos Patrimoniales</t>
  </si>
  <si>
    <t>Utilidad Acumulada</t>
  </si>
  <si>
    <t>Pérdida Acumulada</t>
  </si>
  <si>
    <t>Utilidad del Ejercicio</t>
  </si>
  <si>
    <t>ESTADOS DE RESULTADO INTEGRALY OTROS RESULTADOS</t>
  </si>
  <si>
    <t>Ventas de Servicios</t>
  </si>
  <si>
    <t>Juegos de Suerte y Azar</t>
  </si>
  <si>
    <t>Ventas Locales</t>
  </si>
  <si>
    <t>Ventas Foraneas</t>
  </si>
  <si>
    <t>Loterias Ordinarias</t>
  </si>
  <si>
    <t>Apuestas Permanentes</t>
  </si>
  <si>
    <t>Costo de Administraccion</t>
  </si>
  <si>
    <t>Otros Servicios Apoyo al Sorteo el Saman</t>
  </si>
  <si>
    <t>Devoluciones Rebajas y Descuentos</t>
  </si>
  <si>
    <t>Descuentos a Distribuidores 5%</t>
  </si>
  <si>
    <t>Descuento a Loteros 20%</t>
  </si>
  <si>
    <t>Otros Ingresos</t>
  </si>
  <si>
    <t>Financieros</t>
  </si>
  <si>
    <t>Intereses de Fondos de Uso Restringido</t>
  </si>
  <si>
    <t>Otros Ingresos Financieros</t>
  </si>
  <si>
    <t>Otros Ingresos Ordinarios</t>
  </si>
  <si>
    <t>Arrendamientos operativos</t>
  </si>
  <si>
    <t xml:space="preserve">Recuperaciones </t>
  </si>
  <si>
    <t>Otros ingresos diversos</t>
  </si>
  <si>
    <t>Otros Ingresos Extraordinarios</t>
  </si>
  <si>
    <t>De Administraccion</t>
  </si>
  <si>
    <t>Contribuciones Imputados</t>
  </si>
  <si>
    <t>Contribuciones Efectivas</t>
  </si>
  <si>
    <t>Prestaciones sociales</t>
  </si>
  <si>
    <t>Gastos de Personal Diversos</t>
  </si>
  <si>
    <t>Sueldos y Salarios</t>
  </si>
  <si>
    <t>Depreciacion de Propiedad Planta y vEquipo</t>
  </si>
  <si>
    <t>Premios Mayores</t>
  </si>
  <si>
    <t>Aproximaciones y Secos</t>
  </si>
  <si>
    <t xml:space="preserve">Bonificación por pago de premios </t>
  </si>
  <si>
    <t xml:space="preserve">Impresión de billetes </t>
  </si>
  <si>
    <t>Publicidad-Lotería</t>
  </si>
  <si>
    <t>Promoción y Mercadeo</t>
  </si>
  <si>
    <t xml:space="preserve">Reserva técnica para el pago de premios </t>
  </si>
  <si>
    <t>Impuesto Como Lotería Foránea</t>
  </si>
  <si>
    <t>Otros Gastos Financieros</t>
  </si>
  <si>
    <t>Impuesto sobre la Renta y Complementarios</t>
  </si>
  <si>
    <t>Otros Gastos Diversos</t>
  </si>
  <si>
    <t>De Actividad de Juego de Suerte y Azar</t>
  </si>
  <si>
    <t>Analisis Horizontal %</t>
  </si>
  <si>
    <t>Variacion</t>
  </si>
  <si>
    <t>TOTAL PASIVO MAS PATROMINIO</t>
  </si>
  <si>
    <t>Aquicision de Bienes y Servicios</t>
  </si>
  <si>
    <t>Otros Pasivos</t>
  </si>
  <si>
    <t>Cuentas de Orden Deudoras</t>
  </si>
  <si>
    <t>Activos Contingentes</t>
  </si>
  <si>
    <t>Admnistrativos</t>
  </si>
  <si>
    <t>Deudoras Fiscales</t>
  </si>
  <si>
    <t>Ajuste Fiscal</t>
  </si>
  <si>
    <t>Patrimonio</t>
  </si>
  <si>
    <t>Depreciacion Acumulada</t>
  </si>
  <si>
    <t>Litigios y Demandas</t>
  </si>
  <si>
    <t>Deudoras por el contrario (CR)</t>
  </si>
  <si>
    <t>Deudoras Fiscales por el contra</t>
  </si>
  <si>
    <t>Gerente</t>
  </si>
  <si>
    <t>JHON JAIRO LAGAREJO HINESTROZA</t>
  </si>
  <si>
    <t>Excedente y/o Utilidad Bruta</t>
  </si>
  <si>
    <t xml:space="preserve">Ingresos Operacionales </t>
  </si>
  <si>
    <t>De Actividdad y/o Servicios de Juegos</t>
  </si>
  <si>
    <t>Utilidad y/o Perdida  Operacional</t>
  </si>
  <si>
    <t>Gastos Operacionales Administraccion</t>
  </si>
  <si>
    <t>Otros Gastos Extraordinarios</t>
  </si>
  <si>
    <t>Generales</t>
  </si>
  <si>
    <t>Impuestos y Contribuciones</t>
  </si>
  <si>
    <t>Indemnizaciones</t>
  </si>
  <si>
    <t>NIT 891'500.650-6</t>
  </si>
  <si>
    <t>Código</t>
  </si>
  <si>
    <t>Nombre</t>
  </si>
  <si>
    <t>Sub Cuenta</t>
  </si>
  <si>
    <t>Cuenta</t>
  </si>
  <si>
    <t>Grupo</t>
  </si>
  <si>
    <t>Clase</t>
  </si>
  <si>
    <t>ACTIVO</t>
  </si>
  <si>
    <t>EFECTIVO</t>
  </si>
  <si>
    <t xml:space="preserve">CAJA  </t>
  </si>
  <si>
    <t>Caja Menor</t>
  </si>
  <si>
    <t>BANCOS Y CORPORACIONES</t>
  </si>
  <si>
    <t>Cuenta Corriente Bancaria</t>
  </si>
  <si>
    <t>Cuenta de Ahorro</t>
  </si>
  <si>
    <t>Otros Depósitos en Instituciones Financieras</t>
  </si>
  <si>
    <t xml:space="preserve">EFECTIVO DE USO RESTRINGIDO </t>
  </si>
  <si>
    <t>Efectivo de Uso Restringido (Res.Premios)</t>
  </si>
  <si>
    <t>EQUIVALENTES AL EFECTIVO</t>
  </si>
  <si>
    <t>Certificados de Depósito a Término</t>
  </si>
  <si>
    <t>CUENTAS POR COBRAR</t>
  </si>
  <si>
    <t>PRESTACION DE SERVICIOS</t>
  </si>
  <si>
    <t>OTRAS CUENTAS POR COBRAR</t>
  </si>
  <si>
    <t>Arrendamientos Operativos</t>
  </si>
  <si>
    <t>Otras Cuentas por Cobrar</t>
  </si>
  <si>
    <t xml:space="preserve">CUENTAS POR COBRAR DE DIFICIL </t>
  </si>
  <si>
    <t>Cuentas por Cobrar de Dificil Cobro</t>
  </si>
  <si>
    <t xml:space="preserve">DETERIORO ACUMULADO DE CUENTAS </t>
  </si>
  <si>
    <t>Prestación de Servicios</t>
  </si>
  <si>
    <t>INVENTARIOS</t>
  </si>
  <si>
    <t>MERCANCIA EN EXISTENCIA</t>
  </si>
  <si>
    <t>Otras Mercancías en Existencia</t>
  </si>
  <si>
    <t>Total Activos Corrientes</t>
  </si>
  <si>
    <t>PROPIEDADES PLANTA Y EQUIPO</t>
  </si>
  <si>
    <t>EDIFICACIONES</t>
  </si>
  <si>
    <t>MAQUINARIA Y EQUIPO</t>
  </si>
  <si>
    <t xml:space="preserve">MUEBLES, ENSERES Y EQUIPO DE </t>
  </si>
  <si>
    <t xml:space="preserve">EQUIPOS DE COMUNICACION Y </t>
  </si>
  <si>
    <t xml:space="preserve">EQUIPO DE TRANSPORTE, TRACCION, </t>
  </si>
  <si>
    <t>Terrestre</t>
  </si>
  <si>
    <t>DEPRECIACION ACUMULADA</t>
  </si>
  <si>
    <t>OTROS ACTIVOS</t>
  </si>
  <si>
    <t>Avances y Avances Entregados</t>
  </si>
  <si>
    <t xml:space="preserve">Anticipos o Saldos a favor por </t>
  </si>
  <si>
    <t>Retefuente</t>
  </si>
  <si>
    <t>Depósitos Entregados en Garantía</t>
  </si>
  <si>
    <t>INTANGIBLES</t>
  </si>
  <si>
    <t xml:space="preserve">AMORTIZACION ACUMULADA DE </t>
  </si>
  <si>
    <t>Total Activos No Corrientes</t>
  </si>
  <si>
    <t>PASIVO</t>
  </si>
  <si>
    <t>CUENTAS POR PAGAR</t>
  </si>
  <si>
    <t>ADQUISICION DE BIENES Y SERVICIOS</t>
  </si>
  <si>
    <t>RECURSOS A FAVOR DE TERCEROS</t>
  </si>
  <si>
    <t>DESCUENTOS DE NOMINA</t>
  </si>
  <si>
    <t>RETEFUENTE E IMPTO. DE TIMBRE</t>
  </si>
  <si>
    <t>Autorretenciones</t>
  </si>
  <si>
    <t>IMPUESTOS, CONTRIBUCIONES, TASAS</t>
  </si>
  <si>
    <t>IMPUESTO AL VALOR AGREGADO- IVA</t>
  </si>
  <si>
    <t>PREMIOS POR PAGAR</t>
  </si>
  <si>
    <t>Premios Caducados Lotería 25% Control Juego Ilegal</t>
  </si>
  <si>
    <t>Premios Caducados Aptas 25% Control Juego Ilegal</t>
  </si>
  <si>
    <t>OTRAS CUENTAS POR PAGAR</t>
  </si>
  <si>
    <t>Saldo a Favor de Beneficiarios</t>
  </si>
  <si>
    <t>Renta del Monopolio de los Juegos de Suerte y Azar</t>
  </si>
  <si>
    <t>BENEFICIO A LOS EMPLEADOS</t>
  </si>
  <si>
    <t>BENEFICIOS A LOS EMPLEADOS</t>
  </si>
  <si>
    <t>Cesantías</t>
  </si>
  <si>
    <t>Aportes Caja de Compensacion Familiar</t>
  </si>
  <si>
    <t>Total Pasivos Corrientes</t>
  </si>
  <si>
    <t>PASIVOS ESTIMADOS</t>
  </si>
  <si>
    <t>LITIGIOS Y DEMANDAS</t>
  </si>
  <si>
    <t>PROVISIONES DIVERSAS</t>
  </si>
  <si>
    <t>OTROS PASIVOS</t>
  </si>
  <si>
    <t>DEPOSITOS RECIBIDOS EN GARANTIA</t>
  </si>
  <si>
    <t>Total Pasivos No Corrientes</t>
  </si>
  <si>
    <t>PATRIMONIO INSTITUCIONAL</t>
  </si>
  <si>
    <t>CAPITAL FISCAL</t>
  </si>
  <si>
    <t>RESERVAS</t>
  </si>
  <si>
    <t xml:space="preserve">RESULTADOS DE EJERCICIOS </t>
  </si>
  <si>
    <t>RESULTADO DEL EJERCICIO</t>
  </si>
  <si>
    <t>PASIVO MAS PATRIMONIO</t>
  </si>
  <si>
    <t>Contador</t>
  </si>
  <si>
    <t>NIT. 891'500.650-6</t>
  </si>
  <si>
    <t>Detalle</t>
  </si>
  <si>
    <t>SubCuenta</t>
  </si>
  <si>
    <t>INGRESOS</t>
  </si>
  <si>
    <t>VENTA DE SERVICIOS</t>
  </si>
  <si>
    <t>JUEGOS DE SUERTE Y AZAR</t>
  </si>
  <si>
    <t>LOTERIAS ORDINARIAS</t>
  </si>
  <si>
    <t>Venta Local</t>
  </si>
  <si>
    <t>Venta Foránea</t>
  </si>
  <si>
    <t>APUESTAS PERMANENTES</t>
  </si>
  <si>
    <t>Costo de Administraccion 1%</t>
  </si>
  <si>
    <t>Apoyo Sorteo Juego Autorizado - El Saman</t>
  </si>
  <si>
    <t>Incentivo Premio Inmediato 1%</t>
  </si>
  <si>
    <t>DEVOLUCIONES, REBAJAS Y DESCUENTOS</t>
  </si>
  <si>
    <t>Descuentos a Loteros 20%</t>
  </si>
  <si>
    <t>OTROS INGRESOS</t>
  </si>
  <si>
    <t>FINANCIEROS</t>
  </si>
  <si>
    <t>Intereses Sobre Depósitos en Ent. Financ.</t>
  </si>
  <si>
    <t>Intereses Sobre Fondos de UsO Restringido</t>
  </si>
  <si>
    <t>OTROS INGRESOS ORDINARIOS</t>
  </si>
  <si>
    <t>Sobrantes</t>
  </si>
  <si>
    <t>Recuperaciones</t>
  </si>
  <si>
    <t>GASTOS</t>
  </si>
  <si>
    <t>DE ADMINISTRACION</t>
  </si>
  <si>
    <t>SUELDOS Y SALARIOS</t>
  </si>
  <si>
    <t>Sueldos de Personal</t>
  </si>
  <si>
    <t>Sueldos de Personal por Lotería</t>
  </si>
  <si>
    <t>Bonificaciones</t>
  </si>
  <si>
    <t>Bonificaciones por Servicios Prestados</t>
  </si>
  <si>
    <t>Auxilio de Transporte</t>
  </si>
  <si>
    <t>Auxilio de Transporte por Lotería</t>
  </si>
  <si>
    <t>CONTRIBUCIONES IMPUTADAS</t>
  </si>
  <si>
    <t>Indem. Vacaciones Lotería</t>
  </si>
  <si>
    <t>CONTRIBUCIONES EFECTIVAS</t>
  </si>
  <si>
    <t>Aportes a Caja de Compensación</t>
  </si>
  <si>
    <t>Aportes por Lotería</t>
  </si>
  <si>
    <t>Cotizaciones a seguridad social en salud</t>
  </si>
  <si>
    <t>Seguridad Social en Salud-Lotería</t>
  </si>
  <si>
    <t>Cotizaciones a riesgos profesionales</t>
  </si>
  <si>
    <t>Riesgos profesionales - Lotería</t>
  </si>
  <si>
    <t>Aportes a Fondos de Pensión</t>
  </si>
  <si>
    <t>Fondos de Pensión-Lotería</t>
  </si>
  <si>
    <t>APORTE SOBRE LA NOMINA</t>
  </si>
  <si>
    <t>Aporte Icbf</t>
  </si>
  <si>
    <t>Aporte al Icbf</t>
  </si>
  <si>
    <t>Aporte Sena</t>
  </si>
  <si>
    <t>PRESTACIONES SOCIALES</t>
  </si>
  <si>
    <t>Vacaciones - Loterias</t>
  </si>
  <si>
    <t>Cesantias - Loteria</t>
  </si>
  <si>
    <t>Intereses de Cesantias</t>
  </si>
  <si>
    <t>Intereses de Cesantias - Loteria</t>
  </si>
  <si>
    <t>Prima de Vacaciones - Loteria</t>
  </si>
  <si>
    <t>Prima de Navidad</t>
  </si>
  <si>
    <t>Prima de Navidad - Loteria</t>
  </si>
  <si>
    <t>Prima de Servicios</t>
  </si>
  <si>
    <t>Prima de Servicios - Loteria</t>
  </si>
  <si>
    <t>GASTOS DE PERSONAL DIVERSOS</t>
  </si>
  <si>
    <t>Capacitacion, Bienestar y Estimulos</t>
  </si>
  <si>
    <t>Capacitacion</t>
  </si>
  <si>
    <t>Esatimulo</t>
  </si>
  <si>
    <t>Bienestar Social - Loteria</t>
  </si>
  <si>
    <t>Dotacion y Suministro a Trabajadores</t>
  </si>
  <si>
    <t>GENERALES</t>
  </si>
  <si>
    <t>Gastos de Asociacion</t>
  </si>
  <si>
    <t>Cuota Administraccion Cedelco</t>
  </si>
  <si>
    <t>Materiales y Suministros</t>
  </si>
  <si>
    <t>Materiales y Suministros Lotería</t>
  </si>
  <si>
    <t>Mantenimiento</t>
  </si>
  <si>
    <t>Mantenimiento por Lotería</t>
  </si>
  <si>
    <t>Mantenimiento de Vehículos</t>
  </si>
  <si>
    <t>Servicios Públicos</t>
  </si>
  <si>
    <t>Servicios Públicos Lotería</t>
  </si>
  <si>
    <t>Viáticos y Gastos de Viaje Lotería</t>
  </si>
  <si>
    <t>Comunicaciones y Transporte</t>
  </si>
  <si>
    <t>Comunicación y Transporte Lotería</t>
  </si>
  <si>
    <t>Seguros Generales</t>
  </si>
  <si>
    <t>Seguros Lotería</t>
  </si>
  <si>
    <t>Contratos de Administración</t>
  </si>
  <si>
    <t>Gastos de Administración</t>
  </si>
  <si>
    <t>Combustibles y lubricantes</t>
  </si>
  <si>
    <t>Servicios de Aseo</t>
  </si>
  <si>
    <t>Servicios de Aseo-Loteria</t>
  </si>
  <si>
    <t>Contratos de Aprendizaje</t>
  </si>
  <si>
    <t>Honorarios - Loteria</t>
  </si>
  <si>
    <t>Servicio - Loteria</t>
  </si>
  <si>
    <t>Servicio - Apuesta</t>
  </si>
  <si>
    <t>Otros Gastos Generales</t>
  </si>
  <si>
    <t>Gastos Notariales</t>
  </si>
  <si>
    <t>IMPUESTOS, CONTRIBUCIONES Y TASAS</t>
  </si>
  <si>
    <t>Impuesto predial unificado</t>
  </si>
  <si>
    <t>Cuota de Fiscalización y Auditaje</t>
  </si>
  <si>
    <t>Impuesto sobre vehículos automotores</t>
  </si>
  <si>
    <t>Gravamen Movimiento Financiero</t>
  </si>
  <si>
    <t>Contribuciones</t>
  </si>
  <si>
    <t>PROVISION PARA DEUDORES</t>
  </si>
  <si>
    <t>Depreciación Edificaciones</t>
  </si>
  <si>
    <t>Depreciación de Maquinaria y Equipo</t>
  </si>
  <si>
    <t>Depreciación Muebles Enseres y Equipo of</t>
  </si>
  <si>
    <t>Depreciación Equipo de Comunic y Computa</t>
  </si>
  <si>
    <t>Depreciación Equipo Transporte Tracc y E</t>
  </si>
  <si>
    <t>Software</t>
  </si>
  <si>
    <t>Pago de Premios</t>
  </si>
  <si>
    <t>Bonificaciones Por Pago de Premios</t>
  </si>
  <si>
    <t>Impresión de Billetes</t>
  </si>
  <si>
    <t>Publicidad</t>
  </si>
  <si>
    <t>Publicidad - Loteria</t>
  </si>
  <si>
    <t>Promocion y Mercadeo</t>
  </si>
  <si>
    <t>Publicidad de Resultados</t>
  </si>
  <si>
    <t>Reserva Tecnica Para Pagos de Premios</t>
  </si>
  <si>
    <t>Rentas 12% del Monopolio de los Juegos de Suerte y Azar</t>
  </si>
  <si>
    <t>Otros Costos por Juego de Suerte y Azar</t>
  </si>
  <si>
    <t>OTROS GASTOS</t>
  </si>
  <si>
    <t>IMPUESTO A LAS GANACIAS CORRIENTES</t>
  </si>
  <si>
    <t>Impuestos Sobre la Renta y Complementarios</t>
  </si>
  <si>
    <t>OTROS GASTOS DIVERSOS</t>
  </si>
  <si>
    <t>UTILIDAD DEL EJERCICIO</t>
  </si>
  <si>
    <t>Certificado de Depositos Ahorro a Termino</t>
  </si>
  <si>
    <t>Avances Para Viaticos y Gastos de Viajes Empleados</t>
  </si>
  <si>
    <t>Avances Para Viaticos y Gastos de Viajes Contratistas</t>
  </si>
  <si>
    <t>Gravamenes a los Movmientos Financieros</t>
  </si>
  <si>
    <t>Reciclaje</t>
  </si>
  <si>
    <t>Juegos Promocionales</t>
  </si>
  <si>
    <t>Efectivo Depositos Instituciones Financieras Cta. Cte.</t>
  </si>
  <si>
    <t>Efectivo Depositos Instituciones Financieras Ahorro</t>
  </si>
  <si>
    <t>Efectivo Depositos Instituciones Financieras Fondos P.</t>
  </si>
  <si>
    <t>Efectivo Certificado Instituciones Financieras.</t>
  </si>
  <si>
    <t>Estado de Resultado Clasificado</t>
  </si>
  <si>
    <t>Saldo Inicial</t>
  </si>
  <si>
    <t>Saldo Final</t>
  </si>
  <si>
    <t>CAJA</t>
  </si>
  <si>
    <t>CUENTAS POR COBRAR DE DIFICIL COBRO</t>
  </si>
  <si>
    <t>DETERIORO ACUMULADO DE CUENTAS POR</t>
  </si>
  <si>
    <t>Terrenos</t>
  </si>
  <si>
    <t>Urbanos</t>
  </si>
  <si>
    <t>MUEBLES, ENSERES Y EQUIPO DE OFICINA</t>
  </si>
  <si>
    <t xml:space="preserve">Dep. Equipos de Comunicación y </t>
  </si>
  <si>
    <t>Avances y Anticipos Entregados</t>
  </si>
  <si>
    <t>Avances para Viáticos y Gastos de Viaje</t>
  </si>
  <si>
    <t xml:space="preserve">Anticipos o Saldos a favor por Impuestos y </t>
  </si>
  <si>
    <t>Saldos a favor de Impuesto al IVA</t>
  </si>
  <si>
    <t>Cooperativa</t>
  </si>
  <si>
    <t>Impuesto a la Ventas Retenido (Reteiva) por</t>
  </si>
  <si>
    <t>IMPUESTOS, CONTRIBUCIONES, TASAS POR</t>
  </si>
  <si>
    <t>Impuesto Sobre la Renta y Complementarios</t>
  </si>
  <si>
    <t>Impuesto Predial Unificado</t>
  </si>
  <si>
    <t xml:space="preserve">Premios Caducados Lotería 25% Control </t>
  </si>
  <si>
    <t xml:space="preserve">Premios Caducados Aptas 25% Control </t>
  </si>
  <si>
    <t xml:space="preserve">Renta del Monopolio de los Juegos de </t>
  </si>
  <si>
    <t>Nómina por Pagar</t>
  </si>
  <si>
    <t>Arrendamientos</t>
  </si>
  <si>
    <t>RESULTADOS DE EJERCICIOS ANTERIORES</t>
  </si>
  <si>
    <t>RESULTADO DEL EJERCICIO ANTERIOR</t>
  </si>
  <si>
    <t xml:space="preserve">Utilidad del Ejercicio </t>
  </si>
  <si>
    <t>Loterías Ordinarias</t>
  </si>
  <si>
    <t xml:space="preserve">Intereses sobre Depósitos en Instituciones </t>
  </si>
  <si>
    <t>Intereses de fondos de uso restringido</t>
  </si>
  <si>
    <t>Capacitación</t>
  </si>
  <si>
    <t>Bienestar y Estímulos</t>
  </si>
  <si>
    <t>Dotación y Suministro a Trabajadores</t>
  </si>
  <si>
    <t>Servicios Publicos</t>
  </si>
  <si>
    <t xml:space="preserve">PROVISIONES, AGOTAMIENTO Y </t>
  </si>
  <si>
    <t>DETRERIORO DE CUENTAS POR COBRAR</t>
  </si>
  <si>
    <t>Prestacion de Servicios</t>
  </si>
  <si>
    <t xml:space="preserve">DEPRECIACION DE PROPIEDADES, PLANTA </t>
  </si>
  <si>
    <t>Edificaciones</t>
  </si>
  <si>
    <t>Maquinaria y Equipo</t>
  </si>
  <si>
    <t>Muebles, Enseres y Equipo de Oficina</t>
  </si>
  <si>
    <t>Equipos de Comunicación y Computación</t>
  </si>
  <si>
    <t xml:space="preserve">Equipos de Transporte, Tracción y </t>
  </si>
  <si>
    <t>AMORTIZACION DE ACTIVOS INTANGIBLES</t>
  </si>
  <si>
    <t>Softwares</t>
  </si>
  <si>
    <t xml:space="preserve">DE ACTIVIDADES DE JUEGOS DE SUERTE Y </t>
  </si>
  <si>
    <t>Bonificación por Pago de Premios</t>
  </si>
  <si>
    <t xml:space="preserve">Renta del Monopolio de los juegos de </t>
  </si>
  <si>
    <t>Otros Costos por Juegos de Suerte y Azar</t>
  </si>
  <si>
    <t>IMPUESTO A LAS GANANCIAS CORRIENTES</t>
  </si>
  <si>
    <t xml:space="preserve">Impuesto sobre la Renta y </t>
  </si>
  <si>
    <t>CIERRE DE INGRESOS, GASTOS Y COSTOS</t>
  </si>
  <si>
    <t>Cierre de Ingresos, Gastos y Costos</t>
  </si>
  <si>
    <t>CUENTAS DE ORDEN DEUDORAS</t>
  </si>
  <si>
    <t>ACTIVOS CONTINGENTES</t>
  </si>
  <si>
    <t>DEUDORAS FISCALES</t>
  </si>
  <si>
    <t>AJUSTE FISCAL</t>
  </si>
  <si>
    <t>Propiedades, Planta y Equipo</t>
  </si>
  <si>
    <t>Depreciación Acumulada</t>
  </si>
  <si>
    <t>DEUDORES POR EL CONTRA</t>
  </si>
  <si>
    <t xml:space="preserve">DERECHOS CONTINGENTES POR EL </t>
  </si>
  <si>
    <t>Litigios y Mecanismos Alternativos Solución</t>
  </si>
  <si>
    <t>DEUDORAS FISCALES POR EL CONTRA</t>
  </si>
  <si>
    <t>Deudas Fiscales por Contra</t>
  </si>
  <si>
    <t>Movimientos Debito</t>
  </si>
  <si>
    <t>Movimiento Credito</t>
  </si>
  <si>
    <t>Certificaciones de Deposito Ahorro a Termino</t>
  </si>
  <si>
    <t>Autorretencion</t>
  </si>
  <si>
    <t>Juegos Promocuionales</t>
  </si>
  <si>
    <t>Aporte a Seguridad Social Salud y Empleador</t>
  </si>
  <si>
    <t>DEPREC. PROPIEDADES, PLANTA Y EQUIPO</t>
  </si>
  <si>
    <t>DE ACT. Y/O SERVICIOS ESPECIALIZADO</t>
  </si>
  <si>
    <t>PROVISIONES, DEPREC.Y AMORTIZACION</t>
  </si>
  <si>
    <t>Ejecutado 2024</t>
  </si>
  <si>
    <t>Aporte A Seguridad Social Salu Empleador</t>
  </si>
  <si>
    <t>GUSTAVO ANDRES GONZALEZ VIAFARA</t>
  </si>
  <si>
    <t>Incentivo Premio Inmediato</t>
  </si>
  <si>
    <t>Codigo Cta.</t>
  </si>
  <si>
    <t>Intereses Depositos Instituciones Financieras</t>
  </si>
  <si>
    <t>Ventas Generales</t>
  </si>
  <si>
    <t>Apuestas Permannentes</t>
  </si>
  <si>
    <t>Gastos Administrativos</t>
  </si>
  <si>
    <t>Utilidad Neta</t>
  </si>
  <si>
    <t>Otros Gastos</t>
  </si>
  <si>
    <t>Impuestos sobre la Renta y Complementarios</t>
  </si>
  <si>
    <t>Otros Activos</t>
  </si>
  <si>
    <t>ACTIVOS NO CORRIENTES</t>
  </si>
  <si>
    <t>Maquinaria y Equipos</t>
  </si>
  <si>
    <t>Muebles y Enseres y Equipos de Oficinas</t>
  </si>
  <si>
    <t>Anticipos o Saldos a Favor Por Impuestos y Complem</t>
  </si>
  <si>
    <t>Activos Intangibles - "Software"</t>
  </si>
  <si>
    <t>A ortizacion Acumulada de Activos Intangibles*Sotfware</t>
  </si>
  <si>
    <t>Descuentos de Nomina</t>
  </si>
  <si>
    <t>Retencion en la Fuente e Impuestos</t>
  </si>
  <si>
    <t>Impuestos, Contribuciones y Tasas Por Pagar</t>
  </si>
  <si>
    <t>Impuestos al Valor Agregado Iva</t>
  </si>
  <si>
    <t>Premiios Por Pagar</t>
  </si>
  <si>
    <t>Beneficios a los Empleados</t>
  </si>
  <si>
    <t>Beneficios Empleados a Corto Plazo</t>
  </si>
  <si>
    <t xml:space="preserve">ESTADO SITUACION FINANCIERA COMPARATIVO </t>
  </si>
  <si>
    <t>Balance General Clasificado</t>
  </si>
  <si>
    <t xml:space="preserve">Jefe Financiera y Administrativa </t>
  </si>
  <si>
    <t>T.P 44354-T</t>
  </si>
  <si>
    <t>GUSTAVO ANDRES GONZALES VIAFARA</t>
  </si>
  <si>
    <t xml:space="preserve">BALANCE DE PRUEBA </t>
  </si>
  <si>
    <t>MARIA CRISTINA REVELO AVILA</t>
  </si>
  <si>
    <t>Prmia de Vacaciones</t>
  </si>
  <si>
    <t>Periodo del 01 de Febrero del 2024 - 29 de Febrero del 2024</t>
  </si>
  <si>
    <t>Periodo del 29 de Febrero del 2024 - 28 de Febrero del 2023</t>
  </si>
  <si>
    <t>Con Corte Febrero 29 del 2024</t>
  </si>
  <si>
    <t>Con Corte Febrero 29 2024</t>
  </si>
  <si>
    <t>Aportes a Seguridad Social Salud - Empleador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</si>
</sst>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_ ;\-#,##0.00000\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4"/>
      <color theme="4" tint="-0.249977111117893"/>
      <name val="Arial"/>
      <family val="2"/>
    </font>
    <font>
      <b/>
      <i/>
      <sz val="12"/>
      <name val="Arial"/>
      <family val="2"/>
    </font>
    <font>
      <i/>
      <sz val="10"/>
      <color theme="1"/>
      <name val="Arial"/>
      <family val="2"/>
    </font>
    <font>
      <b/>
      <i/>
      <sz val="8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b/>
      <i/>
      <sz val="12"/>
      <color rgb="FFFF0000"/>
      <name val="Arial"/>
      <family val="2"/>
    </font>
    <font>
      <i/>
      <sz val="11"/>
      <color rgb="FFFF0000"/>
      <name val="Arial"/>
      <family val="2"/>
    </font>
    <font>
      <b/>
      <i/>
      <sz val="9"/>
      <color theme="5" tint="-0.249977111117893"/>
      <name val="Arial"/>
      <family val="2"/>
    </font>
    <font>
      <i/>
      <sz val="11"/>
      <color theme="5" tint="-0.249977111117893"/>
      <name val="Arial"/>
      <family val="2"/>
    </font>
    <font>
      <b/>
      <i/>
      <sz val="11"/>
      <color rgb="FF00CC00"/>
      <name val="Arial"/>
      <family val="2"/>
    </font>
    <font>
      <b/>
      <i/>
      <sz val="8"/>
      <color theme="4" tint="-0.499984740745262"/>
      <name val="Arial"/>
      <family val="2"/>
    </font>
    <font>
      <b/>
      <i/>
      <sz val="10"/>
      <color rgb="FF00CC00"/>
      <name val="Arial"/>
      <family val="2"/>
    </font>
    <font>
      <b/>
      <i/>
      <sz val="14"/>
      <color theme="5" tint="-0.249977111117893"/>
      <name val="Arial"/>
      <family val="2"/>
    </font>
    <font>
      <b/>
      <i/>
      <sz val="11"/>
      <color rgb="FF00000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12"/>
      <color theme="5" tint="-0.249977111117893"/>
      <name val="Arial"/>
      <family val="2"/>
    </font>
    <font>
      <b/>
      <i/>
      <sz val="9"/>
      <color rgb="FF00CC0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i/>
      <sz val="11"/>
      <color rgb="FFFF0000"/>
      <name val="Arial"/>
      <family val="2"/>
    </font>
    <font>
      <i/>
      <sz val="10"/>
      <name val="Calibri"/>
      <family val="2"/>
      <scheme val="minor"/>
    </font>
    <font>
      <i/>
      <sz val="12"/>
      <name val="Arial"/>
      <family val="2"/>
    </font>
    <font>
      <i/>
      <sz val="12"/>
      <color theme="5" tint="-0.249977111117893"/>
      <name val="Arial"/>
      <family val="2"/>
    </font>
    <font>
      <b/>
      <i/>
      <sz val="8"/>
      <color rgb="FFFF0000"/>
      <name val="Arial"/>
      <family val="2"/>
    </font>
    <font>
      <b/>
      <i/>
      <sz val="14"/>
      <color rgb="FFFF000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color theme="5" tint="-0.249977111117893"/>
      <name val="Arial"/>
      <family val="2"/>
    </font>
    <font>
      <i/>
      <sz val="10"/>
      <color theme="5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43" fontId="3" fillId="0" borderId="0" xfId="1" applyFont="1"/>
    <xf numFmtId="43" fontId="8" fillId="0" borderId="0" xfId="1" applyFont="1"/>
    <xf numFmtId="43" fontId="4" fillId="0" borderId="1" xfId="1" applyFont="1" applyBorder="1"/>
    <xf numFmtId="0" fontId="11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3" fontId="4" fillId="0" borderId="0" xfId="1" applyFont="1"/>
    <xf numFmtId="0" fontId="8" fillId="0" borderId="0" xfId="0" applyFont="1" applyAlignment="1">
      <alignment horizontal="center"/>
    </xf>
    <xf numFmtId="0" fontId="11" fillId="0" borderId="0" xfId="0" applyFont="1"/>
    <xf numFmtId="43" fontId="4" fillId="0" borderId="2" xfId="1" applyFont="1" applyBorder="1"/>
    <xf numFmtId="0" fontId="12" fillId="0" borderId="0" xfId="0" applyFont="1" applyAlignment="1">
      <alignment vertical="center"/>
    </xf>
    <xf numFmtId="43" fontId="4" fillId="0" borderId="0" xfId="1" applyFont="1" applyBorder="1"/>
    <xf numFmtId="43" fontId="3" fillId="0" borderId="0" xfId="1" applyFont="1" applyFill="1"/>
    <xf numFmtId="43" fontId="4" fillId="0" borderId="0" xfId="1" applyFont="1" applyFill="1" applyBorder="1"/>
    <xf numFmtId="43" fontId="8" fillId="0" borderId="0" xfId="1" applyFont="1" applyFill="1"/>
    <xf numFmtId="4" fontId="10" fillId="0" borderId="0" xfId="0" applyNumberFormat="1" applyFont="1" applyAlignment="1">
      <alignment vertical="center"/>
    </xf>
    <xf numFmtId="43" fontId="4" fillId="2" borderId="2" xfId="1" applyFont="1" applyFill="1" applyBorder="1"/>
    <xf numFmtId="0" fontId="5" fillId="4" borderId="0" xfId="0" applyFont="1" applyFill="1"/>
    <xf numFmtId="43" fontId="5" fillId="4" borderId="2" xfId="1" applyFont="1" applyFill="1" applyBorder="1"/>
    <xf numFmtId="9" fontId="14" fillId="4" borderId="0" xfId="0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0" fontId="19" fillId="0" borderId="0" xfId="2" applyNumberFormat="1" applyFont="1" applyAlignment="1">
      <alignment horizontal="center"/>
    </xf>
    <xf numFmtId="0" fontId="3" fillId="6" borderId="0" xfId="0" applyFont="1" applyFill="1"/>
    <xf numFmtId="0" fontId="4" fillId="6" borderId="0" xfId="0" applyFont="1" applyFill="1"/>
    <xf numFmtId="0" fontId="3" fillId="6" borderId="0" xfId="0" applyFont="1" applyFill="1" applyAlignment="1">
      <alignment horizontal="center"/>
    </xf>
    <xf numFmtId="43" fontId="4" fillId="6" borderId="2" xfId="1" applyFont="1" applyFill="1" applyBorder="1"/>
    <xf numFmtId="43" fontId="4" fillId="6" borderId="0" xfId="1" applyFont="1" applyFill="1" applyBorder="1"/>
    <xf numFmtId="10" fontId="20" fillId="6" borderId="0" xfId="2" applyNumberFormat="1" applyFont="1" applyFill="1" applyAlignment="1">
      <alignment horizontal="center"/>
    </xf>
    <xf numFmtId="10" fontId="19" fillId="0" borderId="0" xfId="2" applyNumberFormat="1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 applyAlignment="1">
      <alignment horizontal="center"/>
    </xf>
    <xf numFmtId="43" fontId="4" fillId="6" borderId="0" xfId="1" applyFont="1" applyFill="1"/>
    <xf numFmtId="43" fontId="13" fillId="6" borderId="0" xfId="1" applyFont="1" applyFill="1"/>
    <xf numFmtId="10" fontId="19" fillId="6" borderId="0" xfId="2" applyNumberFormat="1" applyFont="1" applyFill="1" applyAlignment="1">
      <alignment horizontal="center"/>
    </xf>
    <xf numFmtId="43" fontId="3" fillId="6" borderId="0" xfId="1" applyFont="1" applyFill="1"/>
    <xf numFmtId="43" fontId="8" fillId="6" borderId="0" xfId="1" applyFont="1" applyFill="1"/>
    <xf numFmtId="43" fontId="13" fillId="6" borderId="2" xfId="1" applyFont="1" applyFill="1" applyBorder="1"/>
    <xf numFmtId="0" fontId="22" fillId="6" borderId="0" xfId="0" applyFont="1" applyFill="1" applyAlignment="1">
      <alignment vertical="center"/>
    </xf>
    <xf numFmtId="10" fontId="4" fillId="6" borderId="0" xfId="2" applyNumberFormat="1" applyFont="1" applyFill="1" applyAlignment="1">
      <alignment horizontal="center"/>
    </xf>
    <xf numFmtId="43" fontId="23" fillId="0" borderId="0" xfId="1" applyFont="1"/>
    <xf numFmtId="10" fontId="24" fillId="0" borderId="0" xfId="2" applyNumberFormat="1" applyFont="1" applyAlignment="1">
      <alignment horizontal="center"/>
    </xf>
    <xf numFmtId="10" fontId="24" fillId="0" borderId="0" xfId="2" applyNumberFormat="1" applyFont="1" applyFill="1" applyAlignment="1">
      <alignment horizontal="center"/>
    </xf>
    <xf numFmtId="4" fontId="22" fillId="6" borderId="0" xfId="0" applyNumberFormat="1" applyFont="1" applyFill="1" applyAlignment="1">
      <alignment vertical="center"/>
    </xf>
    <xf numFmtId="0" fontId="14" fillId="3" borderId="0" xfId="0" applyFont="1" applyFill="1"/>
    <xf numFmtId="43" fontId="14" fillId="3" borderId="2" xfId="1" applyFont="1" applyFill="1" applyBorder="1"/>
    <xf numFmtId="0" fontId="25" fillId="5" borderId="0" xfId="0" applyFont="1" applyFill="1" applyAlignment="1">
      <alignment horizontal="center"/>
    </xf>
    <xf numFmtId="0" fontId="25" fillId="5" borderId="0" xfId="0" applyFont="1" applyFill="1" applyAlignment="1">
      <alignment horizontal="center" wrapText="1"/>
    </xf>
    <xf numFmtId="0" fontId="4" fillId="2" borderId="0" xfId="0" applyFont="1" applyFill="1"/>
    <xf numFmtId="10" fontId="18" fillId="6" borderId="0" xfId="2" applyNumberFormat="1" applyFont="1" applyFill="1" applyAlignment="1">
      <alignment horizontal="center"/>
    </xf>
    <xf numFmtId="10" fontId="14" fillId="3" borderId="0" xfId="2" applyNumberFormat="1" applyFont="1" applyFill="1"/>
    <xf numFmtId="10" fontId="26" fillId="6" borderId="0" xfId="2" applyNumberFormat="1" applyFont="1" applyFill="1" applyAlignment="1">
      <alignment horizontal="center"/>
    </xf>
    <xf numFmtId="0" fontId="12" fillId="0" borderId="3" xfId="0" applyFont="1" applyBorder="1"/>
    <xf numFmtId="0" fontId="12" fillId="0" borderId="0" xfId="0" applyFont="1"/>
    <xf numFmtId="0" fontId="14" fillId="5" borderId="0" xfId="0" applyFont="1" applyFill="1" applyAlignment="1">
      <alignment horizontal="left"/>
    </xf>
    <xf numFmtId="0" fontId="14" fillId="5" borderId="0" xfId="0" applyFont="1" applyFill="1"/>
    <xf numFmtId="43" fontId="14" fillId="5" borderId="2" xfId="1" applyFont="1" applyFill="1" applyBorder="1"/>
    <xf numFmtId="9" fontId="23" fillId="5" borderId="0" xfId="2" applyFont="1" applyFill="1" applyAlignment="1">
      <alignment horizontal="center"/>
    </xf>
    <xf numFmtId="10" fontId="14" fillId="3" borderId="0" xfId="2" applyNumberFormat="1" applyFont="1" applyFill="1" applyAlignment="1">
      <alignment horizontal="center"/>
    </xf>
    <xf numFmtId="0" fontId="12" fillId="0" borderId="9" xfId="0" applyFont="1" applyBorder="1"/>
    <xf numFmtId="0" fontId="27" fillId="0" borderId="0" xfId="0" applyFont="1"/>
    <xf numFmtId="0" fontId="27" fillId="0" borderId="9" xfId="0" applyFont="1" applyBorder="1"/>
    <xf numFmtId="43" fontId="27" fillId="0" borderId="0" xfId="1" applyFont="1" applyBorder="1"/>
    <xf numFmtId="0" fontId="28" fillId="0" borderId="0" xfId="0" applyFont="1"/>
    <xf numFmtId="4" fontId="27" fillId="0" borderId="9" xfId="0" applyNumberFormat="1" applyFont="1" applyBorder="1"/>
    <xf numFmtId="0" fontId="30" fillId="0" borderId="0" xfId="0" applyFont="1"/>
    <xf numFmtId="43" fontId="31" fillId="0" borderId="0" xfId="1" applyFont="1"/>
    <xf numFmtId="43" fontId="3" fillId="0" borderId="0" xfId="0" applyNumberFormat="1" applyFont="1"/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4" fillId="2" borderId="0" xfId="0" applyFont="1" applyFill="1" applyAlignment="1">
      <alignment horizontal="left"/>
    </xf>
    <xf numFmtId="4" fontId="25" fillId="3" borderId="12" xfId="0" applyNumberFormat="1" applyFont="1" applyFill="1" applyBorder="1" applyAlignment="1">
      <alignment vertical="center"/>
    </xf>
    <xf numFmtId="4" fontId="25" fillId="3" borderId="9" xfId="0" applyNumberFormat="1" applyFont="1" applyFill="1" applyBorder="1" applyAlignment="1">
      <alignment vertical="center"/>
    </xf>
    <xf numFmtId="0" fontId="25" fillId="5" borderId="0" xfId="0" applyFont="1" applyFill="1" applyAlignment="1">
      <alignment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28" fillId="0" borderId="10" xfId="0" applyNumberFormat="1" applyFont="1" applyBorder="1" applyAlignment="1">
      <alignment vertical="center"/>
    </xf>
    <xf numFmtId="4" fontId="12" fillId="0" borderId="11" xfId="0" applyNumberFormat="1" applyFont="1" applyBorder="1" applyAlignment="1">
      <alignment vertical="center"/>
    </xf>
    <xf numFmtId="4" fontId="28" fillId="0" borderId="9" xfId="0" applyNumberFormat="1" applyFont="1" applyBorder="1" applyAlignment="1">
      <alignment vertical="center"/>
    </xf>
    <xf numFmtId="4" fontId="27" fillId="0" borderId="11" xfId="0" applyNumberFormat="1" applyFont="1" applyBorder="1" applyAlignment="1">
      <alignment vertical="center"/>
    </xf>
    <xf numFmtId="0" fontId="33" fillId="0" borderId="9" xfId="0" applyFont="1" applyBorder="1"/>
    <xf numFmtId="4" fontId="27" fillId="0" borderId="0" xfId="0" applyNumberFormat="1" applyFont="1" applyAlignment="1">
      <alignment vertical="center"/>
    </xf>
    <xf numFmtId="0" fontId="28" fillId="0" borderId="9" xfId="0" applyFont="1" applyBorder="1"/>
    <xf numFmtId="0" fontId="7" fillId="0" borderId="9" xfId="0" applyFont="1" applyBorder="1"/>
    <xf numFmtId="0" fontId="28" fillId="0" borderId="0" xfId="0" applyFont="1" applyAlignment="1">
      <alignment horizontal="center"/>
    </xf>
    <xf numFmtId="0" fontId="25" fillId="5" borderId="6" xfId="0" applyFont="1" applyFill="1" applyBorder="1" applyAlignment="1">
      <alignment horizontal="center"/>
    </xf>
    <xf numFmtId="0" fontId="25" fillId="5" borderId="7" xfId="0" applyFont="1" applyFill="1" applyBorder="1" applyAlignment="1">
      <alignment horizontal="center"/>
    </xf>
    <xf numFmtId="4" fontId="25" fillId="5" borderId="9" xfId="0" applyNumberFormat="1" applyFont="1" applyFill="1" applyBorder="1"/>
    <xf numFmtId="0" fontId="21" fillId="0" borderId="0" xfId="0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4" fontId="23" fillId="0" borderId="11" xfId="0" applyNumberFormat="1" applyFont="1" applyBorder="1" applyAlignment="1">
      <alignment vertical="center"/>
    </xf>
    <xf numFmtId="0" fontId="19" fillId="0" borderId="0" xfId="2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6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43" fontId="4" fillId="3" borderId="2" xfId="1" applyFont="1" applyFill="1" applyBorder="1"/>
    <xf numFmtId="43" fontId="4" fillId="3" borderId="0" xfId="1" applyFont="1" applyFill="1" applyBorder="1"/>
    <xf numFmtId="10" fontId="18" fillId="3" borderId="0" xfId="2" applyNumberFormat="1" applyFont="1" applyFill="1" applyAlignment="1">
      <alignment horizontal="center"/>
    </xf>
    <xf numFmtId="0" fontId="3" fillId="3" borderId="0" xfId="0" applyFont="1" applyFill="1"/>
    <xf numFmtId="10" fontId="16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2" xfId="0" applyFont="1" applyFill="1" applyBorder="1"/>
    <xf numFmtId="0" fontId="5" fillId="3" borderId="0" xfId="0" applyFont="1" applyFill="1"/>
    <xf numFmtId="43" fontId="5" fillId="3" borderId="2" xfId="1" applyFont="1" applyFill="1" applyBorder="1"/>
    <xf numFmtId="43" fontId="5" fillId="3" borderId="0" xfId="1" applyFont="1" applyFill="1" applyBorder="1"/>
    <xf numFmtId="9" fontId="14" fillId="3" borderId="0" xfId="0" applyNumberFormat="1" applyFont="1" applyFill="1" applyAlignment="1">
      <alignment horizontal="center"/>
    </xf>
    <xf numFmtId="43" fontId="5" fillId="3" borderId="0" xfId="0" applyNumberFormat="1" applyFont="1" applyFill="1"/>
    <xf numFmtId="10" fontId="5" fillId="3" borderId="0" xfId="2" applyNumberFormat="1" applyFont="1" applyFill="1"/>
    <xf numFmtId="10" fontId="16" fillId="6" borderId="0" xfId="0" applyNumberFormat="1" applyFont="1" applyFill="1" applyAlignment="1">
      <alignment horizontal="center"/>
    </xf>
    <xf numFmtId="10" fontId="16" fillId="6" borderId="0" xfId="2" applyNumberFormat="1" applyFont="1" applyFill="1" applyAlignment="1">
      <alignment horizontal="center"/>
    </xf>
    <xf numFmtId="10" fontId="20" fillId="3" borderId="0" xfId="2" applyNumberFormat="1" applyFont="1" applyFill="1" applyAlignment="1">
      <alignment horizontal="center"/>
    </xf>
    <xf numFmtId="10" fontId="14" fillId="3" borderId="0" xfId="0" applyNumberFormat="1" applyFont="1" applyFill="1" applyAlignment="1">
      <alignment horizontal="center"/>
    </xf>
    <xf numFmtId="43" fontId="5" fillId="3" borderId="0" xfId="1" applyFont="1" applyFill="1"/>
    <xf numFmtId="10" fontId="18" fillId="0" borderId="0" xfId="2" applyNumberFormat="1" applyFont="1" applyFill="1" applyAlignment="1">
      <alignment horizontal="center"/>
    </xf>
    <xf numFmtId="43" fontId="4" fillId="3" borderId="0" xfId="1" applyFont="1" applyFill="1"/>
    <xf numFmtId="10" fontId="35" fillId="0" borderId="0" xfId="2" applyNumberFormat="1" applyFont="1" applyAlignment="1">
      <alignment horizontal="center"/>
    </xf>
    <xf numFmtId="43" fontId="4" fillId="0" borderId="2" xfId="1" applyFont="1" applyFill="1" applyBorder="1"/>
    <xf numFmtId="0" fontId="13" fillId="0" borderId="0" xfId="0" applyFont="1" applyAlignment="1">
      <alignment horizontal="center"/>
    </xf>
    <xf numFmtId="0" fontId="13" fillId="0" borderId="0" xfId="0" applyFont="1"/>
    <xf numFmtId="0" fontId="21" fillId="0" borderId="0" xfId="0" applyFont="1" applyAlignment="1">
      <alignment horizontal="left" vertical="center"/>
    </xf>
    <xf numFmtId="0" fontId="25" fillId="3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5" fillId="5" borderId="5" xfId="0" applyFont="1" applyFill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25" fillId="5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28" fillId="0" borderId="8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4" fontId="36" fillId="5" borderId="9" xfId="0" applyNumberFormat="1" applyFont="1" applyFill="1" applyBorder="1"/>
    <xf numFmtId="43" fontId="4" fillId="6" borderId="1" xfId="1" applyFont="1" applyFill="1" applyBorder="1"/>
    <xf numFmtId="43" fontId="13" fillId="3" borderId="0" xfId="1" applyFont="1" applyFill="1"/>
    <xf numFmtId="0" fontId="3" fillId="6" borderId="0" xfId="0" applyFont="1" applyFill="1" applyAlignment="1">
      <alignment horizontal="left"/>
    </xf>
    <xf numFmtId="0" fontId="11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2" fillId="0" borderId="13" xfId="0" applyFont="1" applyBorder="1" applyAlignment="1">
      <alignment horizontal="left"/>
    </xf>
    <xf numFmtId="0" fontId="12" fillId="0" borderId="4" xfId="0" applyFont="1" applyBorder="1"/>
    <xf numFmtId="0" fontId="32" fillId="0" borderId="3" xfId="0" applyFont="1" applyBorder="1"/>
    <xf numFmtId="0" fontId="32" fillId="0" borderId="15" xfId="0" applyFont="1" applyBorder="1"/>
    <xf numFmtId="0" fontId="28" fillId="0" borderId="4" xfId="0" applyFont="1" applyBorder="1" applyAlignment="1">
      <alignment vertical="center"/>
    </xf>
    <xf numFmtId="0" fontId="8" fillId="0" borderId="3" xfId="0" applyFont="1" applyBorder="1"/>
    <xf numFmtId="43" fontId="13" fillId="0" borderId="0" xfId="1" applyFont="1" applyBorder="1"/>
    <xf numFmtId="43" fontId="13" fillId="0" borderId="0" xfId="1" applyFont="1" applyAlignment="1">
      <alignment horizontal="center"/>
    </xf>
    <xf numFmtId="43" fontId="8" fillId="0" borderId="0" xfId="1" applyFont="1" applyBorder="1" applyAlignment="1"/>
    <xf numFmtId="43" fontId="13" fillId="0" borderId="0" xfId="1" applyFont="1" applyBorder="1" applyAlignment="1"/>
    <xf numFmtId="43" fontId="13" fillId="0" borderId="0" xfId="1" applyFont="1" applyAlignment="1"/>
    <xf numFmtId="43" fontId="8" fillId="0" borderId="3" xfId="1" applyFont="1" applyBorder="1" applyAlignment="1">
      <alignment horizontal="center"/>
    </xf>
    <xf numFmtId="43" fontId="8" fillId="0" borderId="0" xfId="1" applyFont="1" applyBorder="1"/>
    <xf numFmtId="0" fontId="8" fillId="0" borderId="3" xfId="0" applyFont="1" applyBorder="1" applyAlignment="1">
      <alignment horizontal="center"/>
    </xf>
    <xf numFmtId="43" fontId="8" fillId="0" borderId="0" xfId="0" applyNumberFormat="1" applyFont="1"/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6" borderId="0" xfId="0" applyFont="1" applyFill="1" applyAlignment="1">
      <alignment horizontal="left"/>
    </xf>
    <xf numFmtId="0" fontId="11" fillId="3" borderId="0" xfId="0" applyFont="1" applyFill="1" applyAlignment="1">
      <alignment vertical="center"/>
    </xf>
    <xf numFmtId="0" fontId="13" fillId="6" borderId="0" xfId="0" applyFont="1" applyFill="1" applyAlignment="1">
      <alignment horizontal="center"/>
    </xf>
    <xf numFmtId="0" fontId="13" fillId="6" borderId="0" xfId="0" applyFont="1" applyFill="1"/>
    <xf numFmtId="4" fontId="10" fillId="6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28" fillId="6" borderId="0" xfId="0" applyFont="1" applyFill="1" applyAlignment="1">
      <alignment vertical="center"/>
    </xf>
    <xf numFmtId="0" fontId="25" fillId="5" borderId="16" xfId="0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/>
    </xf>
    <xf numFmtId="39" fontId="25" fillId="5" borderId="16" xfId="0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39" fontId="37" fillId="0" borderId="0" xfId="1" applyNumberFormat="1" applyFont="1" applyAlignment="1">
      <alignment vertical="center"/>
    </xf>
    <xf numFmtId="39" fontId="38" fillId="0" borderId="0" xfId="1" applyNumberFormat="1" applyFont="1" applyAlignment="1">
      <alignment vertical="center"/>
    </xf>
    <xf numFmtId="164" fontId="3" fillId="0" borderId="0" xfId="0" applyNumberFormat="1" applyFont="1"/>
    <xf numFmtId="39" fontId="38" fillId="0" borderId="0" xfId="1" applyNumberFormat="1" applyFont="1" applyFill="1" applyAlignment="1">
      <alignment vertical="center"/>
    </xf>
    <xf numFmtId="39" fontId="3" fillId="0" borderId="0" xfId="0" applyNumberFormat="1" applyFont="1"/>
    <xf numFmtId="0" fontId="38" fillId="0" borderId="0" xfId="0" applyFont="1"/>
    <xf numFmtId="39" fontId="38" fillId="0" borderId="0" xfId="0" applyNumberFormat="1" applyFont="1"/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0" fontId="25" fillId="3" borderId="0" xfId="0" applyFont="1" applyFill="1" applyAlignment="1">
      <alignment vertical="center"/>
    </xf>
    <xf numFmtId="4" fontId="25" fillId="3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5" fillId="3" borderId="4" xfId="0" applyNumberFormat="1" applyFont="1" applyFill="1" applyBorder="1" applyAlignment="1">
      <alignment vertical="center"/>
    </xf>
    <xf numFmtId="4" fontId="25" fillId="3" borderId="18" xfId="0" applyNumberFormat="1" applyFont="1" applyFill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5" fillId="5" borderId="19" xfId="0" applyFont="1" applyFill="1" applyBorder="1" applyAlignment="1">
      <alignment horizontal="left" vertical="center"/>
    </xf>
    <xf numFmtId="0" fontId="25" fillId="5" borderId="20" xfId="0" applyFont="1" applyFill="1" applyBorder="1" applyAlignment="1">
      <alignment vertical="center"/>
    </xf>
    <xf numFmtId="4" fontId="25" fillId="5" borderId="20" xfId="0" applyNumberFormat="1" applyFont="1" applyFill="1" applyBorder="1" applyAlignment="1">
      <alignment vertical="center"/>
    </xf>
    <xf numFmtId="4" fontId="25" fillId="5" borderId="21" xfId="0" applyNumberFormat="1" applyFont="1" applyFill="1" applyBorder="1" applyAlignment="1">
      <alignment vertical="center"/>
    </xf>
    <xf numFmtId="0" fontId="25" fillId="5" borderId="4" xfId="0" applyFont="1" applyFill="1" applyBorder="1" applyAlignment="1">
      <alignment vertical="center"/>
    </xf>
    <xf numFmtId="4" fontId="34" fillId="5" borderId="4" xfId="0" applyNumberFormat="1" applyFont="1" applyFill="1" applyBorder="1" applyAlignment="1">
      <alignment vertical="center"/>
    </xf>
    <xf numFmtId="4" fontId="25" fillId="5" borderId="14" xfId="0" applyNumberFormat="1" applyFont="1" applyFill="1" applyBorder="1" applyAlignment="1">
      <alignment vertical="center"/>
    </xf>
    <xf numFmtId="0" fontId="28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9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8" xfId="0" applyFont="1" applyBorder="1"/>
    <xf numFmtId="0" fontId="25" fillId="5" borderId="0" xfId="0" applyFont="1" applyFill="1"/>
    <xf numFmtId="0" fontId="33" fillId="0" borderId="0" xfId="0" applyFont="1"/>
    <xf numFmtId="4" fontId="7" fillId="0" borderId="0" xfId="0" applyNumberFormat="1" applyFont="1"/>
    <xf numFmtId="4" fontId="28" fillId="0" borderId="0" xfId="0" applyNumberFormat="1" applyFont="1"/>
    <xf numFmtId="4" fontId="27" fillId="0" borderId="0" xfId="0" applyNumberFormat="1" applyFont="1"/>
    <xf numFmtId="0" fontId="7" fillId="0" borderId="0" xfId="0" applyFont="1"/>
    <xf numFmtId="4" fontId="33" fillId="0" borderId="0" xfId="0" applyNumberFormat="1" applyFont="1"/>
    <xf numFmtId="4" fontId="29" fillId="0" borderId="0" xfId="0" applyNumberFormat="1" applyFont="1"/>
    <xf numFmtId="43" fontId="28" fillId="0" borderId="0" xfId="0" applyNumberFormat="1" applyFont="1"/>
    <xf numFmtId="0" fontId="29" fillId="0" borderId="0" xfId="0" applyFont="1"/>
    <xf numFmtId="0" fontId="36" fillId="5" borderId="0" xfId="0" applyFont="1" applyFill="1"/>
    <xf numFmtId="0" fontId="37" fillId="6" borderId="0" xfId="0" applyFont="1" applyFill="1" applyAlignment="1">
      <alignment horizontal="left" vertical="center"/>
    </xf>
    <xf numFmtId="0" fontId="37" fillId="6" borderId="0" xfId="0" applyFont="1" applyFill="1" applyAlignment="1">
      <alignment vertical="center"/>
    </xf>
    <xf numFmtId="39" fontId="37" fillId="6" borderId="0" xfId="1" applyNumberFormat="1" applyFont="1" applyFill="1" applyAlignment="1">
      <alignment vertical="center"/>
    </xf>
    <xf numFmtId="0" fontId="25" fillId="0" borderId="0" xfId="0" applyFont="1" applyAlignment="1">
      <alignment horizontal="center"/>
    </xf>
    <xf numFmtId="39" fontId="25" fillId="0" borderId="0" xfId="0" applyNumberFormat="1" applyFont="1" applyAlignment="1">
      <alignment horizontal="center"/>
    </xf>
    <xf numFmtId="39" fontId="25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39" fontId="7" fillId="0" borderId="0" xfId="1" applyNumberFormat="1" applyFont="1" applyFill="1" applyAlignment="1">
      <alignment vertical="center"/>
    </xf>
    <xf numFmtId="39" fontId="37" fillId="0" borderId="0" xfId="1" applyNumberFormat="1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39" fontId="25" fillId="5" borderId="0" xfId="1" applyNumberFormat="1" applyFont="1" applyFill="1" applyAlignment="1">
      <alignment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39" fontId="39" fillId="0" borderId="0" xfId="1" applyNumberFormat="1" applyFont="1" applyFill="1" applyAlignment="1">
      <alignment vertical="center"/>
    </xf>
    <xf numFmtId="0" fontId="39" fillId="3" borderId="0" xfId="0" applyFont="1" applyFill="1" applyAlignment="1">
      <alignment horizontal="left" vertical="center"/>
    </xf>
    <xf numFmtId="0" fontId="39" fillId="3" borderId="0" xfId="0" applyFont="1" applyFill="1" applyAlignment="1">
      <alignment vertical="center"/>
    </xf>
    <xf numFmtId="39" fontId="39" fillId="3" borderId="0" xfId="1" applyNumberFormat="1" applyFont="1" applyFill="1" applyAlignment="1">
      <alignment vertical="center"/>
    </xf>
    <xf numFmtId="0" fontId="38" fillId="6" borderId="0" xfId="0" applyFont="1" applyFill="1" applyAlignment="1">
      <alignment horizontal="left" vertical="center"/>
    </xf>
    <xf numFmtId="0" fontId="38" fillId="6" borderId="0" xfId="0" applyFont="1" applyFill="1" applyAlignment="1">
      <alignment vertical="center"/>
    </xf>
    <xf numFmtId="39" fontId="38" fillId="6" borderId="0" xfId="1" applyNumberFormat="1" applyFont="1" applyFill="1" applyAlignment="1">
      <alignment vertical="center"/>
    </xf>
    <xf numFmtId="43" fontId="31" fillId="0" borderId="0" xfId="0" applyNumberFormat="1" applyFont="1"/>
    <xf numFmtId="39" fontId="31" fillId="0" borderId="0" xfId="1" applyNumberFormat="1" applyFont="1" applyAlignment="1">
      <alignment vertical="center"/>
    </xf>
    <xf numFmtId="39" fontId="4" fillId="0" borderId="0" xfId="0" applyNumberFormat="1" applyFont="1"/>
    <xf numFmtId="43" fontId="8" fillId="0" borderId="0" xfId="1" applyFont="1" applyBorder="1" applyAlignment="1">
      <alignment horizontal="center"/>
    </xf>
    <xf numFmtId="0" fontId="38" fillId="0" borderId="8" xfId="0" applyFont="1" applyBorder="1" applyAlignment="1">
      <alignment horizontal="left"/>
    </xf>
    <xf numFmtId="0" fontId="34" fillId="3" borderId="0" xfId="0" applyFont="1" applyFill="1"/>
    <xf numFmtId="0" fontId="40" fillId="3" borderId="9" xfId="0" applyFont="1" applyFill="1" applyBorder="1"/>
    <xf numFmtId="0" fontId="34" fillId="3" borderId="4" xfId="0" applyFont="1" applyFill="1" applyBorder="1"/>
    <xf numFmtId="0" fontId="34" fillId="3" borderId="14" xfId="0" applyFont="1" applyFill="1" applyBorder="1"/>
    <xf numFmtId="0" fontId="34" fillId="5" borderId="20" xfId="0" applyFont="1" applyFill="1" applyBorder="1"/>
    <xf numFmtId="4" fontId="12" fillId="0" borderId="9" xfId="0" applyNumberFormat="1" applyFont="1" applyBorder="1"/>
    <xf numFmtId="0" fontId="34" fillId="3" borderId="9" xfId="0" applyFont="1" applyFill="1" applyBorder="1"/>
    <xf numFmtId="0" fontId="23" fillId="0" borderId="0" xfId="0" applyFont="1" applyAlignment="1">
      <alignment vertical="center"/>
    </xf>
    <xf numFmtId="0" fontId="23" fillId="0" borderId="0" xfId="0" applyFont="1"/>
    <xf numFmtId="0" fontId="23" fillId="0" borderId="9" xfId="0" applyFont="1" applyBorder="1"/>
    <xf numFmtId="0" fontId="34" fillId="5" borderId="13" xfId="0" applyFont="1" applyFill="1" applyBorder="1" applyAlignment="1">
      <alignment horizontal="left"/>
    </xf>
    <xf numFmtId="0" fontId="34" fillId="5" borderId="4" xfId="0" applyFont="1" applyFill="1" applyBorder="1"/>
    <xf numFmtId="0" fontId="38" fillId="0" borderId="9" xfId="0" applyFont="1" applyBorder="1"/>
    <xf numFmtId="0" fontId="12" fillId="0" borderId="3" xfId="0" applyFont="1" applyBorder="1" applyAlignment="1">
      <alignment vertical="center"/>
    </xf>
    <xf numFmtId="0" fontId="12" fillId="0" borderId="15" xfId="0" applyFont="1" applyBorder="1"/>
    <xf numFmtId="0" fontId="25" fillId="3" borderId="1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/>
    </xf>
    <xf numFmtId="43" fontId="13" fillId="0" borderId="0" xfId="1" applyFont="1" applyBorder="1" applyAlignment="1">
      <alignment horizontal="center"/>
    </xf>
    <xf numFmtId="43" fontId="13" fillId="0" borderId="9" xfId="1" applyFont="1" applyBorder="1" applyAlignment="1">
      <alignment horizontal="center"/>
    </xf>
    <xf numFmtId="43" fontId="13" fillId="0" borderId="17" xfId="1" applyFont="1" applyBorder="1" applyAlignment="1">
      <alignment horizontal="center"/>
    </xf>
    <xf numFmtId="43" fontId="13" fillId="0" borderId="22" xfId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6" fillId="5" borderId="8" xfId="0" applyFont="1" applyFill="1" applyBorder="1" applyAlignment="1">
      <alignment horizontal="center"/>
    </xf>
    <xf numFmtId="0" fontId="36" fillId="5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28" fillId="0" borderId="3" xfId="0" applyFont="1" applyBorder="1" applyAlignment="1">
      <alignment horizontal="center"/>
    </xf>
    <xf numFmtId="0" fontId="25" fillId="5" borderId="0" xfId="0" applyFont="1" applyFill="1" applyAlignment="1">
      <alignment horizontal="center"/>
    </xf>
    <xf numFmtId="0" fontId="14" fillId="5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4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4" fillId="3" borderId="0" xfId="0" applyFont="1" applyFill="1" applyAlignment="1">
      <alignment horizontal="left"/>
    </xf>
    <xf numFmtId="0" fontId="8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99FFCC"/>
      <color rgb="FF00CC00"/>
      <color rgb="FF00FF99"/>
      <color rgb="FFFF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15241</xdr:rowOff>
    </xdr:from>
    <xdr:to>
      <xdr:col>1</xdr:col>
      <xdr:colOff>617221</xdr:colOff>
      <xdr:row>4</xdr:row>
      <xdr:rowOff>106681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BF76D1-B1DF-09F0-C1B1-03328FE11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84</xdr:row>
      <xdr:rowOff>15241</xdr:rowOff>
    </xdr:from>
    <xdr:ext cx="1409700" cy="975360"/>
    <xdr:pic>
      <xdr:nvPicPr>
        <xdr:cNvPr id="6" name="Imagen 5">
          <a:extLst>
            <a:ext uri="{FF2B5EF4-FFF2-40B4-BE49-F238E27FC236}">
              <a16:creationId xmlns:a16="http://schemas.microsoft.com/office/drawing/2014/main" id="{17640243-C176-44CB-8CB1-056BD92F3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5241"/>
          <a:ext cx="1409700" cy="975360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169</xdr:row>
      <xdr:rowOff>15241</xdr:rowOff>
    </xdr:from>
    <xdr:ext cx="1409700" cy="975360"/>
    <xdr:pic>
      <xdr:nvPicPr>
        <xdr:cNvPr id="7" name="Imagen 6">
          <a:extLst>
            <a:ext uri="{FF2B5EF4-FFF2-40B4-BE49-F238E27FC236}">
              <a16:creationId xmlns:a16="http://schemas.microsoft.com/office/drawing/2014/main" id="{5C467DB4-47EB-4706-8D54-6DED7FA6C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6032481"/>
          <a:ext cx="1409700" cy="9753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76200</xdr:rowOff>
    </xdr:from>
    <xdr:to>
      <xdr:col>1</xdr:col>
      <xdr:colOff>1120139</xdr:colOff>
      <xdr:row>5</xdr:row>
      <xdr:rowOff>137160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57D7FB-DB68-CC95-C8B5-01A5A5915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76200"/>
          <a:ext cx="1805939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175846</xdr:colOff>
      <xdr:row>0</xdr:row>
      <xdr:rowOff>108857</xdr:rowOff>
    </xdr:from>
    <xdr:to>
      <xdr:col>1</xdr:col>
      <xdr:colOff>1507253</xdr:colOff>
      <xdr:row>5</xdr:row>
      <xdr:rowOff>133978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4E8549-5D58-1CCA-75E8-9EB4CA14E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08857"/>
          <a:ext cx="2068286" cy="1113692"/>
        </a:xfrm>
        <a:prstGeom prst="rect">
          <a:avLst/>
        </a:prstGeom>
      </xdr:spPr>
    </xdr:pic>
    <xdr:clientData/>
  </xdr:twoCellAnchor>
  <xdr:twoCellAnchor editAs="oneCell">
    <xdr:from>
      <xdr:col>0</xdr:col>
      <xdr:colOff>175846</xdr:colOff>
      <xdr:row>0</xdr:row>
      <xdr:rowOff>108857</xdr:rowOff>
    </xdr:from>
    <xdr:to>
      <xdr:col>1</xdr:col>
      <xdr:colOff>1507253</xdr:colOff>
      <xdr:row>5</xdr:row>
      <xdr:rowOff>133978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3F0E1-2A46-4E09-B3DD-82A238D36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46" y="108857"/>
          <a:ext cx="2070547" cy="11300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267956</xdr:colOff>
      <xdr:row>0</xdr:row>
      <xdr:rowOff>108857</xdr:rowOff>
    </xdr:from>
    <xdr:to>
      <xdr:col>1</xdr:col>
      <xdr:colOff>1323033</xdr:colOff>
      <xdr:row>5</xdr:row>
      <xdr:rowOff>108858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1258051-385A-2C69-BC07-9AAC746A2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56" y="108857"/>
          <a:ext cx="1858945" cy="1088572"/>
        </a:xfrm>
        <a:prstGeom prst="rect">
          <a:avLst/>
        </a:prstGeom>
      </xdr:spPr>
    </xdr:pic>
    <xdr:clientData/>
  </xdr:twoCellAnchor>
  <xdr:twoCellAnchor editAs="oneCell">
    <xdr:from>
      <xdr:col>0</xdr:col>
      <xdr:colOff>150724</xdr:colOff>
      <xdr:row>49</xdr:row>
      <xdr:rowOff>0</xdr:rowOff>
    </xdr:from>
    <xdr:to>
      <xdr:col>1</xdr:col>
      <xdr:colOff>1172307</xdr:colOff>
      <xdr:row>54</xdr:row>
      <xdr:rowOff>117231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DF3108A-4767-44BB-B4F1-8AB68102D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24" y="9638044"/>
          <a:ext cx="1825451" cy="1205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1055077</xdr:colOff>
      <xdr:row>102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207FDE4-F99B-4FA4-847D-C98F4BD54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75604"/>
          <a:ext cx="1858945" cy="1088572"/>
        </a:xfrm>
        <a:prstGeom prst="rect">
          <a:avLst/>
        </a:prstGeom>
      </xdr:spPr>
    </xdr:pic>
    <xdr:clientData/>
  </xdr:twoCellAnchor>
  <xdr:twoCellAnchor editAs="oneCell">
    <xdr:from>
      <xdr:col>0</xdr:col>
      <xdr:colOff>267956</xdr:colOff>
      <xdr:row>0</xdr:row>
      <xdr:rowOff>108857</xdr:rowOff>
    </xdr:from>
    <xdr:to>
      <xdr:col>1</xdr:col>
      <xdr:colOff>1323033</xdr:colOff>
      <xdr:row>5</xdr:row>
      <xdr:rowOff>108858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3F0C4B-D265-43B0-AA9F-40B8F5A8B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56" y="108857"/>
          <a:ext cx="1862797" cy="1104901"/>
        </a:xfrm>
        <a:prstGeom prst="rect">
          <a:avLst/>
        </a:prstGeom>
      </xdr:spPr>
    </xdr:pic>
    <xdr:clientData/>
  </xdr:twoCellAnchor>
  <xdr:twoCellAnchor editAs="oneCell">
    <xdr:from>
      <xdr:col>0</xdr:col>
      <xdr:colOff>150724</xdr:colOff>
      <xdr:row>49</xdr:row>
      <xdr:rowOff>0</xdr:rowOff>
    </xdr:from>
    <xdr:to>
      <xdr:col>1</xdr:col>
      <xdr:colOff>1172307</xdr:colOff>
      <xdr:row>54</xdr:row>
      <xdr:rowOff>117230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4816CC-D557-46F7-8F54-99AD7E82B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24" y="9814560"/>
          <a:ext cx="1829303" cy="12221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1055077</xdr:colOff>
      <xdr:row>102</xdr:row>
      <xdr:rowOff>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79EB3B-6AD6-4E39-82B2-245D13942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1460"/>
          <a:ext cx="1862797" cy="1104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AEF440-D440-4BC4-919F-EB5C44874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2871" cy="1102467"/>
        </a:xfrm>
        <a:prstGeom prst="rect">
          <a:avLst/>
        </a:prstGeom>
      </xdr:spPr>
    </xdr:pic>
    <xdr:clientData/>
  </xdr:twoCellAnchor>
  <xdr:twoCellAnchor editAs="oneCell">
    <xdr:from>
      <xdr:col>0</xdr:col>
      <xdr:colOff>137809</xdr:colOff>
      <xdr:row>0</xdr:row>
      <xdr:rowOff>105382</xdr:rowOff>
    </xdr:from>
    <xdr:to>
      <xdr:col>1</xdr:col>
      <xdr:colOff>1102467</xdr:colOff>
      <xdr:row>5</xdr:row>
      <xdr:rowOff>113487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201F21-8E5A-4820-96E2-89AAFBF95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09" y="105382"/>
          <a:ext cx="1741898" cy="11130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121596</xdr:colOff>
      <xdr:row>0</xdr:row>
      <xdr:rowOff>97276</xdr:rowOff>
    </xdr:from>
    <xdr:to>
      <xdr:col>1</xdr:col>
      <xdr:colOff>902392</xdr:colOff>
      <xdr:row>5</xdr:row>
      <xdr:rowOff>121595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DEC3E-AB1E-48E4-A570-BDEAD50AA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96" y="97276"/>
          <a:ext cx="1737349" cy="1118681"/>
        </a:xfrm>
        <a:prstGeom prst="rect">
          <a:avLst/>
        </a:prstGeom>
      </xdr:spPr>
    </xdr:pic>
    <xdr:clientData/>
  </xdr:twoCellAnchor>
  <xdr:twoCellAnchor editAs="oneCell">
    <xdr:from>
      <xdr:col>0</xdr:col>
      <xdr:colOff>121596</xdr:colOff>
      <xdr:row>0</xdr:row>
      <xdr:rowOff>97276</xdr:rowOff>
    </xdr:from>
    <xdr:to>
      <xdr:col>1</xdr:col>
      <xdr:colOff>902392</xdr:colOff>
      <xdr:row>5</xdr:row>
      <xdr:rowOff>121595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A9445A-8C7E-42B1-AD33-FA6EF92E1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96" y="97276"/>
          <a:ext cx="1740916" cy="11292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251299</xdr:colOff>
      <xdr:row>0</xdr:row>
      <xdr:rowOff>137809</xdr:rowOff>
    </xdr:from>
    <xdr:to>
      <xdr:col>1</xdr:col>
      <xdr:colOff>1143000</xdr:colOff>
      <xdr:row>5</xdr:row>
      <xdr:rowOff>105383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43CB60-744A-71B0-9A98-6E36D7ED7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9" y="137809"/>
          <a:ext cx="1686127" cy="1061936"/>
        </a:xfrm>
        <a:prstGeom prst="rect">
          <a:avLst/>
        </a:prstGeom>
      </xdr:spPr>
    </xdr:pic>
    <xdr:clientData/>
  </xdr:twoCellAnchor>
  <xdr:twoCellAnchor editAs="oneCell">
    <xdr:from>
      <xdr:col>0</xdr:col>
      <xdr:colOff>251299</xdr:colOff>
      <xdr:row>0</xdr:row>
      <xdr:rowOff>137809</xdr:rowOff>
    </xdr:from>
    <xdr:to>
      <xdr:col>1</xdr:col>
      <xdr:colOff>1143000</xdr:colOff>
      <xdr:row>5</xdr:row>
      <xdr:rowOff>105383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791F4D-A898-4FB0-A0D6-59474BDB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9" y="137809"/>
          <a:ext cx="1684181" cy="107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B67F6-1791-4CD8-9033-D515A7D408A6}">
  <sheetPr>
    <tabColor theme="5" tint="0.79998168889431442"/>
  </sheetPr>
  <dimension ref="A1:G210"/>
  <sheetViews>
    <sheetView zoomScale="85" zoomScaleNormal="85" workbookViewId="0">
      <selection sqref="A1:F1"/>
    </sheetView>
  </sheetViews>
  <sheetFormatPr baseColWidth="10" defaultRowHeight="14.4" x14ac:dyDescent="0.3"/>
  <cols>
    <col min="1" max="1" width="11.5546875" style="193"/>
    <col min="2" max="2" width="47.109375" style="190" customWidth="1"/>
    <col min="3" max="3" width="20.33203125" style="190" customWidth="1"/>
    <col min="4" max="4" width="18.5546875" style="190" customWidth="1"/>
    <col min="5" max="5" width="21.33203125" style="190" customWidth="1"/>
    <col min="6" max="6" width="22.77734375" style="190" customWidth="1"/>
    <col min="7" max="7" width="12.88671875" style="190" customWidth="1"/>
    <col min="8" max="16384" width="11.5546875" style="190"/>
  </cols>
  <sheetData>
    <row r="1" spans="1:6" ht="17.399999999999999" x14ac:dyDescent="0.3">
      <c r="A1" s="270" t="s">
        <v>3</v>
      </c>
      <c r="B1" s="270"/>
      <c r="C1" s="270"/>
      <c r="D1" s="270"/>
      <c r="E1" s="270"/>
      <c r="F1" s="270"/>
    </row>
    <row r="2" spans="1:6" ht="17.399999999999999" x14ac:dyDescent="0.3">
      <c r="A2" s="270" t="s">
        <v>171</v>
      </c>
      <c r="B2" s="270"/>
      <c r="C2" s="270"/>
      <c r="D2" s="270"/>
      <c r="E2" s="270"/>
      <c r="F2" s="270"/>
    </row>
    <row r="3" spans="1:6" ht="17.399999999999999" x14ac:dyDescent="0.3">
      <c r="A3" s="270" t="s">
        <v>478</v>
      </c>
      <c r="B3" s="270"/>
      <c r="C3" s="270"/>
      <c r="D3" s="270"/>
      <c r="E3" s="270"/>
      <c r="F3" s="270"/>
    </row>
    <row r="4" spans="1:6" ht="17.399999999999999" x14ac:dyDescent="0.3">
      <c r="A4" s="270" t="s">
        <v>487</v>
      </c>
      <c r="B4" s="270"/>
      <c r="C4" s="270"/>
      <c r="D4" s="270"/>
      <c r="E4" s="270"/>
      <c r="F4" s="270"/>
    </row>
    <row r="5" spans="1:6" ht="18" thickBot="1" x14ac:dyDescent="0.35">
      <c r="A5" s="134"/>
      <c r="B5" s="100"/>
      <c r="C5" s="100"/>
      <c r="D5" s="100"/>
      <c r="E5" s="100"/>
      <c r="F5" s="100"/>
    </row>
    <row r="6" spans="1:6" ht="15.6" x14ac:dyDescent="0.3">
      <c r="A6" s="78" t="s">
        <v>172</v>
      </c>
      <c r="B6" s="76" t="s">
        <v>173</v>
      </c>
      <c r="C6" s="76" t="s">
        <v>174</v>
      </c>
      <c r="D6" s="76" t="s">
        <v>175</v>
      </c>
      <c r="E6" s="76" t="s">
        <v>176</v>
      </c>
      <c r="F6" s="77" t="s">
        <v>177</v>
      </c>
    </row>
    <row r="7" spans="1:6" x14ac:dyDescent="0.3">
      <c r="A7" s="252"/>
      <c r="B7" s="200"/>
      <c r="C7" s="213"/>
      <c r="D7" s="213"/>
      <c r="E7" s="213"/>
      <c r="F7" s="85"/>
    </row>
    <row r="8" spans="1:6" ht="15.6" x14ac:dyDescent="0.3">
      <c r="A8" s="135">
        <v>1</v>
      </c>
      <c r="B8" s="196" t="s">
        <v>178</v>
      </c>
      <c r="C8" s="197"/>
      <c r="D8" s="253"/>
      <c r="E8" s="253"/>
      <c r="F8" s="83">
        <f>E34+E70</f>
        <v>43102501973.219994</v>
      </c>
    </row>
    <row r="9" spans="1:6" ht="15.6" x14ac:dyDescent="0.3">
      <c r="A9" s="136">
        <v>11</v>
      </c>
      <c r="B9" s="198" t="s">
        <v>179</v>
      </c>
      <c r="C9" s="199"/>
      <c r="D9" s="218"/>
      <c r="E9" s="199">
        <f>D10+D12+D17+D19</f>
        <v>27220352123.849998</v>
      </c>
      <c r="F9" s="92"/>
    </row>
    <row r="10" spans="1:6" x14ac:dyDescent="0.3">
      <c r="A10" s="137">
        <v>1105</v>
      </c>
      <c r="B10" s="200" t="s">
        <v>180</v>
      </c>
      <c r="C10" s="201"/>
      <c r="D10" s="201">
        <f>C11</f>
        <v>1000000</v>
      </c>
      <c r="E10" s="201"/>
      <c r="F10" s="67"/>
    </row>
    <row r="11" spans="1:6" x14ac:dyDescent="0.3">
      <c r="A11" s="138">
        <v>110502</v>
      </c>
      <c r="B11" s="17" t="s">
        <v>181</v>
      </c>
      <c r="C11" s="87">
        <v>1000000</v>
      </c>
      <c r="D11" s="61"/>
      <c r="E11" s="201"/>
      <c r="F11" s="67"/>
    </row>
    <row r="12" spans="1:6" x14ac:dyDescent="0.3">
      <c r="A12" s="137">
        <v>1110</v>
      </c>
      <c r="B12" s="200" t="s">
        <v>182</v>
      </c>
      <c r="C12" s="201"/>
      <c r="D12" s="201">
        <f>SUM(C13:C16)</f>
        <v>7725685571.3000002</v>
      </c>
      <c r="E12" s="61"/>
      <c r="F12" s="67"/>
    </row>
    <row r="13" spans="1:6" x14ac:dyDescent="0.3">
      <c r="A13" s="138">
        <v>111005</v>
      </c>
      <c r="B13" s="17" t="s">
        <v>183</v>
      </c>
      <c r="C13" s="87">
        <v>1198757660.4400001</v>
      </c>
      <c r="D13" s="87"/>
      <c r="E13" s="61"/>
      <c r="F13" s="67"/>
    </row>
    <row r="14" spans="1:6" x14ac:dyDescent="0.3">
      <c r="A14" s="138">
        <v>111006</v>
      </c>
      <c r="B14" s="17" t="s">
        <v>184</v>
      </c>
      <c r="C14" s="87">
        <v>6856328.0199999996</v>
      </c>
      <c r="D14" s="87"/>
      <c r="E14" s="61"/>
      <c r="F14" s="67"/>
    </row>
    <row r="15" spans="1:6" x14ac:dyDescent="0.3">
      <c r="A15" s="138">
        <v>111008</v>
      </c>
      <c r="B15" s="17" t="s">
        <v>368</v>
      </c>
      <c r="C15" s="87">
        <v>1804161939.26</v>
      </c>
      <c r="D15" s="87"/>
      <c r="E15" s="61"/>
      <c r="F15" s="67"/>
    </row>
    <row r="16" spans="1:6" x14ac:dyDescent="0.3">
      <c r="A16" s="138">
        <v>111090</v>
      </c>
      <c r="B16" s="17" t="s">
        <v>185</v>
      </c>
      <c r="C16" s="87">
        <v>4715909643.5799999</v>
      </c>
      <c r="D16" s="87"/>
      <c r="E16" s="61"/>
      <c r="F16" s="67"/>
    </row>
    <row r="17" spans="1:6" x14ac:dyDescent="0.3">
      <c r="A17" s="137">
        <v>1132</v>
      </c>
      <c r="B17" s="200" t="s">
        <v>186</v>
      </c>
      <c r="C17" s="88"/>
      <c r="D17" s="201">
        <f>C18</f>
        <v>13312481568.02</v>
      </c>
      <c r="E17" s="61"/>
      <c r="F17" s="67"/>
    </row>
    <row r="18" spans="1:6" x14ac:dyDescent="0.3">
      <c r="A18" s="138">
        <v>113210</v>
      </c>
      <c r="B18" s="17" t="s">
        <v>187</v>
      </c>
      <c r="C18" s="89">
        <v>13312481568.02</v>
      </c>
      <c r="D18" s="87"/>
      <c r="E18" s="61"/>
      <c r="F18" s="67"/>
    </row>
    <row r="19" spans="1:6" x14ac:dyDescent="0.3">
      <c r="A19" s="137">
        <v>1133</v>
      </c>
      <c r="B19" s="200" t="s">
        <v>188</v>
      </c>
      <c r="C19" s="201"/>
      <c r="D19" s="201">
        <f>C20</f>
        <v>6181184984.5299997</v>
      </c>
      <c r="E19" s="61"/>
      <c r="F19" s="67"/>
    </row>
    <row r="20" spans="1:6" x14ac:dyDescent="0.3">
      <c r="A20" s="138">
        <v>113301</v>
      </c>
      <c r="B20" s="17" t="s">
        <v>189</v>
      </c>
      <c r="C20" s="89">
        <v>6181184984.5299997</v>
      </c>
      <c r="D20" s="87"/>
      <c r="E20" s="61"/>
      <c r="F20" s="67"/>
    </row>
    <row r="21" spans="1:6" ht="15.6" x14ac:dyDescent="0.3">
      <c r="A21" s="136">
        <v>13</v>
      </c>
      <c r="B21" s="198" t="s">
        <v>190</v>
      </c>
      <c r="C21" s="199"/>
      <c r="D21" s="218"/>
      <c r="E21" s="199">
        <f>D22+D24+D27+D29</f>
        <v>1600726029.8499999</v>
      </c>
      <c r="F21" s="92"/>
    </row>
    <row r="22" spans="1:6" x14ac:dyDescent="0.3">
      <c r="A22" s="137">
        <v>1317</v>
      </c>
      <c r="B22" s="200" t="s">
        <v>191</v>
      </c>
      <c r="C22" s="201"/>
      <c r="D22" s="201">
        <f>C23</f>
        <v>1459346324.8499999</v>
      </c>
      <c r="E22" s="61"/>
      <c r="F22" s="67"/>
    </row>
    <row r="23" spans="1:6" x14ac:dyDescent="0.3">
      <c r="A23" s="138">
        <v>131703</v>
      </c>
      <c r="B23" s="17" t="s">
        <v>107</v>
      </c>
      <c r="C23" s="89">
        <v>1459346324.8499999</v>
      </c>
      <c r="D23" s="87"/>
      <c r="E23" s="61"/>
      <c r="F23" s="67"/>
    </row>
    <row r="24" spans="1:6" x14ac:dyDescent="0.3">
      <c r="A24" s="137">
        <v>1384</v>
      </c>
      <c r="B24" s="200" t="s">
        <v>192</v>
      </c>
      <c r="C24" s="201"/>
      <c r="D24" s="201">
        <f>SUM(C25:C26)</f>
        <v>20949647</v>
      </c>
      <c r="E24" s="61"/>
      <c r="F24" s="67"/>
    </row>
    <row r="25" spans="1:6" x14ac:dyDescent="0.3">
      <c r="A25" s="138">
        <v>138439</v>
      </c>
      <c r="B25" s="17" t="s">
        <v>193</v>
      </c>
      <c r="C25" s="87">
        <v>17834997</v>
      </c>
      <c r="D25" s="87"/>
      <c r="E25" s="61"/>
      <c r="F25" s="67"/>
    </row>
    <row r="26" spans="1:6" x14ac:dyDescent="0.3">
      <c r="A26" s="138">
        <v>138490</v>
      </c>
      <c r="B26" s="17" t="s">
        <v>194</v>
      </c>
      <c r="C26" s="89">
        <v>3114650</v>
      </c>
      <c r="D26" s="87"/>
      <c r="E26" s="61"/>
      <c r="F26" s="67"/>
    </row>
    <row r="27" spans="1:6" x14ac:dyDescent="0.3">
      <c r="A27" s="137">
        <v>1385</v>
      </c>
      <c r="B27" s="200" t="s">
        <v>195</v>
      </c>
      <c r="C27" s="201"/>
      <c r="D27" s="201">
        <f>C28</f>
        <v>120430058</v>
      </c>
      <c r="E27" s="61"/>
      <c r="F27" s="67"/>
    </row>
    <row r="28" spans="1:6" x14ac:dyDescent="0.3">
      <c r="A28" s="138">
        <v>138502</v>
      </c>
      <c r="B28" s="17" t="s">
        <v>196</v>
      </c>
      <c r="C28" s="89">
        <v>120430058</v>
      </c>
      <c r="D28" s="87"/>
      <c r="E28" s="61"/>
      <c r="F28" s="67"/>
    </row>
    <row r="29" spans="1:6" x14ac:dyDescent="0.3">
      <c r="A29" s="137">
        <v>1386</v>
      </c>
      <c r="B29" s="200" t="s">
        <v>197</v>
      </c>
      <c r="C29" s="201"/>
      <c r="D29" s="201">
        <f>C30</f>
        <v>0</v>
      </c>
      <c r="E29" s="61"/>
      <c r="F29" s="67"/>
    </row>
    <row r="30" spans="1:6" x14ac:dyDescent="0.3">
      <c r="A30" s="138">
        <v>138602</v>
      </c>
      <c r="B30" s="17" t="s">
        <v>198</v>
      </c>
      <c r="C30" s="89">
        <v>0</v>
      </c>
      <c r="D30" s="87"/>
      <c r="E30" s="61"/>
      <c r="F30" s="67"/>
    </row>
    <row r="31" spans="1:6" ht="15.6" x14ac:dyDescent="0.3">
      <c r="A31" s="136">
        <v>15</v>
      </c>
      <c r="B31" s="198" t="s">
        <v>199</v>
      </c>
      <c r="C31" s="199"/>
      <c r="D31" s="218"/>
      <c r="E31" s="199">
        <f>D32</f>
        <v>11608165.82</v>
      </c>
      <c r="F31" s="92"/>
    </row>
    <row r="32" spans="1:6" x14ac:dyDescent="0.3">
      <c r="A32" s="137">
        <v>1510</v>
      </c>
      <c r="B32" s="200" t="s">
        <v>200</v>
      </c>
      <c r="C32" s="201"/>
      <c r="D32" s="201">
        <f>C33</f>
        <v>11608165.82</v>
      </c>
      <c r="E32" s="61"/>
      <c r="F32" s="67"/>
    </row>
    <row r="33" spans="1:6" x14ac:dyDescent="0.3">
      <c r="A33" s="138">
        <v>151090</v>
      </c>
      <c r="B33" s="17" t="s">
        <v>201</v>
      </c>
      <c r="C33" s="89">
        <v>11608165.82</v>
      </c>
      <c r="D33" s="87"/>
      <c r="E33" s="61"/>
      <c r="F33" s="67"/>
    </row>
    <row r="34" spans="1:6" ht="15.6" customHeight="1" x14ac:dyDescent="0.3">
      <c r="A34" s="271" t="s">
        <v>202</v>
      </c>
      <c r="B34" s="272"/>
      <c r="C34" s="197"/>
      <c r="D34" s="253"/>
      <c r="E34" s="82">
        <f>E9+E21+E31</f>
        <v>28832686319.519997</v>
      </c>
      <c r="F34" s="254"/>
    </row>
    <row r="35" spans="1:6" x14ac:dyDescent="0.3">
      <c r="A35" s="142"/>
      <c r="B35" s="200"/>
      <c r="C35" s="201"/>
      <c r="D35" s="61"/>
      <c r="E35" s="61"/>
      <c r="F35" s="67"/>
    </row>
    <row r="36" spans="1:6" ht="15.6" x14ac:dyDescent="0.3">
      <c r="A36" s="136">
        <v>16</v>
      </c>
      <c r="B36" s="198" t="s">
        <v>203</v>
      </c>
      <c r="C36" s="199"/>
      <c r="D36" s="218"/>
      <c r="E36" s="199">
        <f>D37+D40+D42+D45+D48+D50</f>
        <v>13621699264.32</v>
      </c>
      <c r="F36" s="67"/>
    </row>
    <row r="37" spans="1:6" x14ac:dyDescent="0.3">
      <c r="A37" s="137">
        <v>1640</v>
      </c>
      <c r="B37" s="200" t="s">
        <v>204</v>
      </c>
      <c r="C37" s="201"/>
      <c r="D37" s="201">
        <f>SUM(C38:C39)</f>
        <v>15554551308</v>
      </c>
      <c r="E37" s="61"/>
      <c r="F37" s="67"/>
    </row>
    <row r="38" spans="1:6" x14ac:dyDescent="0.3">
      <c r="A38" s="138">
        <v>164001</v>
      </c>
      <c r="B38" s="17" t="s">
        <v>26</v>
      </c>
      <c r="C38" s="87">
        <v>5004601193</v>
      </c>
      <c r="D38" s="201"/>
      <c r="E38" s="61"/>
      <c r="F38" s="67"/>
    </row>
    <row r="39" spans="1:6" x14ac:dyDescent="0.3">
      <c r="A39" s="138">
        <v>164005</v>
      </c>
      <c r="B39" s="17" t="s">
        <v>26</v>
      </c>
      <c r="C39" s="89">
        <v>10549950115</v>
      </c>
      <c r="D39" s="87"/>
      <c r="E39" s="61"/>
      <c r="F39" s="67"/>
    </row>
    <row r="40" spans="1:6" x14ac:dyDescent="0.3">
      <c r="A40" s="137">
        <v>1655</v>
      </c>
      <c r="B40" s="200" t="s">
        <v>205</v>
      </c>
      <c r="C40" s="201"/>
      <c r="D40" s="201">
        <f>C41</f>
        <v>328403224.69999999</v>
      </c>
      <c r="E40" s="61"/>
      <c r="F40" s="67"/>
    </row>
    <row r="41" spans="1:6" x14ac:dyDescent="0.3">
      <c r="A41" s="138">
        <v>165511</v>
      </c>
      <c r="B41" s="17" t="s">
        <v>27</v>
      </c>
      <c r="C41" s="89">
        <v>328403224.69999999</v>
      </c>
      <c r="D41" s="87"/>
      <c r="E41" s="61"/>
      <c r="F41" s="67"/>
    </row>
    <row r="42" spans="1:6" x14ac:dyDescent="0.3">
      <c r="A42" s="137">
        <v>1665</v>
      </c>
      <c r="B42" s="200" t="s">
        <v>206</v>
      </c>
      <c r="C42" s="201"/>
      <c r="D42" s="201">
        <f>SUM(C43:C44)</f>
        <v>152934309.90000001</v>
      </c>
      <c r="E42" s="61"/>
      <c r="F42" s="67"/>
    </row>
    <row r="43" spans="1:6" x14ac:dyDescent="0.3">
      <c r="A43" s="138">
        <v>166501</v>
      </c>
      <c r="B43" s="17" t="s">
        <v>28</v>
      </c>
      <c r="C43" s="87">
        <v>128839796.08</v>
      </c>
      <c r="D43" s="87"/>
      <c r="E43" s="61"/>
      <c r="F43" s="67"/>
    </row>
    <row r="44" spans="1:6" x14ac:dyDescent="0.3">
      <c r="A44" s="138">
        <v>166502</v>
      </c>
      <c r="B44" s="17" t="s">
        <v>29</v>
      </c>
      <c r="C44" s="89">
        <v>24094513.82</v>
      </c>
      <c r="D44" s="87"/>
      <c r="E44" s="61"/>
      <c r="F44" s="67"/>
    </row>
    <row r="45" spans="1:6" x14ac:dyDescent="0.3">
      <c r="A45" s="137">
        <v>1670</v>
      </c>
      <c r="B45" s="200" t="s">
        <v>207</v>
      </c>
      <c r="C45" s="201"/>
      <c r="D45" s="201">
        <f>SUM(C46:C47)</f>
        <v>379873451.33999997</v>
      </c>
      <c r="E45" s="61"/>
      <c r="F45" s="67"/>
    </row>
    <row r="46" spans="1:6" x14ac:dyDescent="0.3">
      <c r="A46" s="138">
        <v>167001</v>
      </c>
      <c r="B46" s="17" t="s">
        <v>30</v>
      </c>
      <c r="C46" s="87">
        <v>27877467</v>
      </c>
      <c r="D46" s="87"/>
      <c r="E46" s="61"/>
      <c r="F46" s="67"/>
    </row>
    <row r="47" spans="1:6" x14ac:dyDescent="0.3">
      <c r="A47" s="138">
        <v>167002</v>
      </c>
      <c r="B47" s="17" t="s">
        <v>31</v>
      </c>
      <c r="C47" s="89">
        <v>351995984.33999997</v>
      </c>
      <c r="D47" s="87"/>
      <c r="E47" s="61"/>
      <c r="F47" s="67"/>
    </row>
    <row r="48" spans="1:6" x14ac:dyDescent="0.3">
      <c r="A48" s="137">
        <v>1675</v>
      </c>
      <c r="B48" s="200" t="s">
        <v>208</v>
      </c>
      <c r="C48" s="201"/>
      <c r="D48" s="201">
        <f>C49</f>
        <v>246654696</v>
      </c>
      <c r="E48" s="61"/>
      <c r="F48" s="67"/>
    </row>
    <row r="49" spans="1:6" x14ac:dyDescent="0.3">
      <c r="A49" s="138">
        <v>167502</v>
      </c>
      <c r="B49" s="17" t="s">
        <v>209</v>
      </c>
      <c r="C49" s="89">
        <v>246654696</v>
      </c>
      <c r="D49" s="87"/>
      <c r="E49" s="61"/>
      <c r="F49" s="67"/>
    </row>
    <row r="50" spans="1:6" x14ac:dyDescent="0.3">
      <c r="A50" s="137">
        <v>1685</v>
      </c>
      <c r="B50" s="200" t="s">
        <v>210</v>
      </c>
      <c r="C50" s="201"/>
      <c r="D50" s="201">
        <f>SUM(C51:C55)</f>
        <v>-3040717725.6199999</v>
      </c>
      <c r="E50" s="61"/>
      <c r="F50" s="67"/>
    </row>
    <row r="51" spans="1:6" x14ac:dyDescent="0.3">
      <c r="A51" s="138">
        <v>168501</v>
      </c>
      <c r="B51" s="17" t="s">
        <v>32</v>
      </c>
      <c r="C51" s="87">
        <v>-2537535817.6900001</v>
      </c>
      <c r="D51" s="87"/>
      <c r="E51" s="61"/>
      <c r="F51" s="67"/>
    </row>
    <row r="52" spans="1:6" x14ac:dyDescent="0.3">
      <c r="A52" s="138">
        <v>168504</v>
      </c>
      <c r="B52" s="17" t="s">
        <v>33</v>
      </c>
      <c r="C52" s="87">
        <v>-186072542.69999999</v>
      </c>
      <c r="D52" s="87"/>
      <c r="E52" s="61"/>
      <c r="F52" s="67"/>
    </row>
    <row r="53" spans="1:6" x14ac:dyDescent="0.3">
      <c r="A53" s="138">
        <v>168506</v>
      </c>
      <c r="B53" s="17" t="s">
        <v>34</v>
      </c>
      <c r="C53" s="87">
        <v>-76500804.230000004</v>
      </c>
      <c r="D53" s="87"/>
      <c r="E53" s="61"/>
      <c r="F53" s="67"/>
    </row>
    <row r="54" spans="1:6" x14ac:dyDescent="0.3">
      <c r="A54" s="138">
        <v>168507</v>
      </c>
      <c r="B54" s="17" t="s">
        <v>35</v>
      </c>
      <c r="C54" s="87">
        <v>-194506755</v>
      </c>
      <c r="D54" s="87"/>
      <c r="E54" s="61"/>
      <c r="F54" s="67"/>
    </row>
    <row r="55" spans="1:6" x14ac:dyDescent="0.3">
      <c r="A55" s="138">
        <v>168508</v>
      </c>
      <c r="B55" s="17" t="s">
        <v>36</v>
      </c>
      <c r="C55" s="89">
        <v>-46101806</v>
      </c>
      <c r="D55" s="87"/>
      <c r="E55" s="61"/>
      <c r="F55" s="67"/>
    </row>
    <row r="56" spans="1:6" ht="15.6" x14ac:dyDescent="0.3">
      <c r="A56" s="136">
        <v>19</v>
      </c>
      <c r="B56" s="198" t="s">
        <v>211</v>
      </c>
      <c r="C56" s="199"/>
      <c r="D56" s="218"/>
      <c r="E56" s="199">
        <f>D57+D60+D64+D66+D68</f>
        <v>648116389.38</v>
      </c>
      <c r="F56" s="92"/>
    </row>
    <row r="57" spans="1:6" x14ac:dyDescent="0.3">
      <c r="A57" s="137">
        <v>1906</v>
      </c>
      <c r="B57" s="200" t="s">
        <v>212</v>
      </c>
      <c r="C57" s="201"/>
      <c r="D57" s="201">
        <f>SUM(C58:C59)</f>
        <v>24757582</v>
      </c>
      <c r="E57" s="201"/>
      <c r="F57" s="67"/>
    </row>
    <row r="58" spans="1:6" x14ac:dyDescent="0.3">
      <c r="A58" s="138">
        <v>1900601</v>
      </c>
      <c r="B58" s="17" t="s">
        <v>369</v>
      </c>
      <c r="C58" s="87">
        <v>13049682</v>
      </c>
      <c r="D58" s="201"/>
      <c r="E58" s="201"/>
      <c r="F58" s="67"/>
    </row>
    <row r="59" spans="1:6" x14ac:dyDescent="0.3">
      <c r="A59" s="138">
        <v>1900603</v>
      </c>
      <c r="B59" s="17" t="s">
        <v>370</v>
      </c>
      <c r="C59" s="89">
        <v>11707900</v>
      </c>
      <c r="D59" s="61"/>
      <c r="E59" s="201"/>
      <c r="F59" s="67"/>
    </row>
    <row r="60" spans="1:6" x14ac:dyDescent="0.3">
      <c r="A60" s="137">
        <v>1907</v>
      </c>
      <c r="B60" s="200" t="s">
        <v>213</v>
      </c>
      <c r="C60" s="201"/>
      <c r="D60" s="201">
        <f>SUM(C61:C63)</f>
        <v>585288935.88</v>
      </c>
      <c r="E60" s="61"/>
      <c r="F60" s="67"/>
    </row>
    <row r="61" spans="1:6" x14ac:dyDescent="0.3">
      <c r="A61" s="138">
        <v>190701</v>
      </c>
      <c r="B61" s="17" t="s">
        <v>40</v>
      </c>
      <c r="C61" s="87">
        <v>429233000</v>
      </c>
      <c r="D61" s="87"/>
      <c r="E61" s="61"/>
      <c r="F61" s="67"/>
    </row>
    <row r="62" spans="1:6" x14ac:dyDescent="0.3">
      <c r="A62" s="138">
        <v>190702</v>
      </c>
      <c r="B62" s="17" t="s">
        <v>214</v>
      </c>
      <c r="C62" s="87">
        <v>97521935.879999995</v>
      </c>
      <c r="D62" s="87"/>
      <c r="E62" s="61"/>
      <c r="F62" s="67"/>
    </row>
    <row r="63" spans="1:6" x14ac:dyDescent="0.3">
      <c r="A63" s="138">
        <v>190703</v>
      </c>
      <c r="B63" s="17" t="s">
        <v>41</v>
      </c>
      <c r="C63" s="89">
        <v>58534000</v>
      </c>
      <c r="D63" s="87"/>
      <c r="E63" s="61"/>
      <c r="F63" s="67"/>
    </row>
    <row r="64" spans="1:6" x14ac:dyDescent="0.3">
      <c r="A64" s="137">
        <v>1909</v>
      </c>
      <c r="B64" s="200" t="s">
        <v>215</v>
      </c>
      <c r="C64" s="201"/>
      <c r="D64" s="201">
        <f>C65</f>
        <v>972942</v>
      </c>
      <c r="E64" s="61"/>
      <c r="F64" s="67"/>
    </row>
    <row r="65" spans="1:6" x14ac:dyDescent="0.3">
      <c r="A65" s="138">
        <v>190903</v>
      </c>
      <c r="B65" s="17" t="s">
        <v>42</v>
      </c>
      <c r="C65" s="89">
        <v>972942</v>
      </c>
      <c r="D65" s="87"/>
      <c r="E65" s="61"/>
      <c r="F65" s="67"/>
    </row>
    <row r="66" spans="1:6" x14ac:dyDescent="0.3">
      <c r="A66" s="137">
        <v>1970</v>
      </c>
      <c r="B66" s="200" t="s">
        <v>216</v>
      </c>
      <c r="C66" s="201"/>
      <c r="D66" s="201">
        <f>C67</f>
        <v>110875328.5</v>
      </c>
      <c r="E66" s="61"/>
      <c r="F66" s="67"/>
    </row>
    <row r="67" spans="1:6" x14ac:dyDescent="0.3">
      <c r="A67" s="138">
        <v>197008</v>
      </c>
      <c r="B67" s="17" t="s">
        <v>43</v>
      </c>
      <c r="C67" s="89">
        <v>110875328.5</v>
      </c>
      <c r="D67" s="87"/>
      <c r="E67" s="61"/>
      <c r="F67" s="67"/>
    </row>
    <row r="68" spans="1:6" x14ac:dyDescent="0.3">
      <c r="A68" s="137">
        <v>1975</v>
      </c>
      <c r="B68" s="200" t="s">
        <v>217</v>
      </c>
      <c r="C68" s="201"/>
      <c r="D68" s="201">
        <f>C69</f>
        <v>-73778399</v>
      </c>
      <c r="E68" s="61"/>
      <c r="F68" s="67"/>
    </row>
    <row r="69" spans="1:6" x14ac:dyDescent="0.3">
      <c r="A69" s="138">
        <v>197508</v>
      </c>
      <c r="B69" s="17" t="s">
        <v>43</v>
      </c>
      <c r="C69" s="89">
        <v>-73778399</v>
      </c>
      <c r="D69" s="87"/>
      <c r="E69" s="61"/>
      <c r="F69" s="67"/>
    </row>
    <row r="70" spans="1:6" ht="15.6" customHeight="1" thickBot="1" x14ac:dyDescent="0.35">
      <c r="A70" s="268" t="s">
        <v>218</v>
      </c>
      <c r="B70" s="269"/>
      <c r="C70" s="202"/>
      <c r="D70" s="255"/>
      <c r="E70" s="202">
        <f>E36+E56</f>
        <v>14269815653.699999</v>
      </c>
      <c r="F70" s="256"/>
    </row>
    <row r="71" spans="1:6" ht="15.6" x14ac:dyDescent="0.3">
      <c r="B71" s="198"/>
      <c r="C71" s="204"/>
      <c r="E71" s="204"/>
    </row>
    <row r="72" spans="1:6" ht="15.6" x14ac:dyDescent="0.3">
      <c r="B72" s="198"/>
      <c r="C72" s="204"/>
      <c r="E72" s="204"/>
    </row>
    <row r="73" spans="1:6" ht="15.6" x14ac:dyDescent="0.3">
      <c r="B73" s="198"/>
      <c r="C73" s="204"/>
      <c r="E73" s="204"/>
    </row>
    <row r="74" spans="1:6" ht="15.6" x14ac:dyDescent="0.3">
      <c r="B74" s="198"/>
      <c r="C74" s="204"/>
      <c r="E74" s="204"/>
    </row>
    <row r="75" spans="1:6" ht="15.6" x14ac:dyDescent="0.3">
      <c r="B75" s="198"/>
      <c r="C75" s="204"/>
      <c r="E75" s="204"/>
    </row>
    <row r="76" spans="1:6" ht="15.6" x14ac:dyDescent="0.3">
      <c r="B76" s="198"/>
      <c r="C76" s="204"/>
      <c r="E76" s="204"/>
    </row>
    <row r="77" spans="1:6" ht="15.6" x14ac:dyDescent="0.3">
      <c r="B77" s="198"/>
      <c r="C77" s="204"/>
      <c r="E77" s="204"/>
    </row>
    <row r="78" spans="1:6" ht="15.6" x14ac:dyDescent="0.3">
      <c r="B78" s="198"/>
      <c r="C78" s="204"/>
      <c r="E78" s="204"/>
    </row>
    <row r="79" spans="1:6" ht="15.6" x14ac:dyDescent="0.3">
      <c r="B79" s="198"/>
      <c r="C79" s="204"/>
      <c r="E79" s="204"/>
    </row>
    <row r="80" spans="1:6" ht="15.6" x14ac:dyDescent="0.3">
      <c r="B80" s="198"/>
      <c r="C80" s="204"/>
      <c r="E80" s="204"/>
    </row>
    <row r="81" spans="1:6" ht="15.6" x14ac:dyDescent="0.3">
      <c r="B81" s="198"/>
      <c r="C81" s="204"/>
      <c r="E81" s="204"/>
    </row>
    <row r="82" spans="1:6" ht="15.6" x14ac:dyDescent="0.3">
      <c r="B82" s="198"/>
      <c r="C82" s="204"/>
      <c r="E82" s="204"/>
    </row>
    <row r="83" spans="1:6" ht="15.6" x14ac:dyDescent="0.3">
      <c r="B83" s="198"/>
      <c r="C83" s="204"/>
      <c r="E83" s="204"/>
    </row>
    <row r="84" spans="1:6" ht="15.6" x14ac:dyDescent="0.3">
      <c r="B84" s="198"/>
      <c r="C84" s="204"/>
      <c r="E84" s="204"/>
    </row>
    <row r="85" spans="1:6" ht="17.399999999999999" x14ac:dyDescent="0.3">
      <c r="A85" s="270" t="s">
        <v>3</v>
      </c>
      <c r="B85" s="270"/>
      <c r="C85" s="270"/>
      <c r="D85" s="270"/>
      <c r="E85" s="270"/>
      <c r="F85" s="270"/>
    </row>
    <row r="86" spans="1:6" ht="17.399999999999999" x14ac:dyDescent="0.3">
      <c r="A86" s="270" t="s">
        <v>171</v>
      </c>
      <c r="B86" s="270"/>
      <c r="C86" s="270"/>
      <c r="D86" s="270"/>
      <c r="E86" s="270"/>
      <c r="F86" s="270"/>
    </row>
    <row r="87" spans="1:6" ht="17.399999999999999" x14ac:dyDescent="0.3">
      <c r="A87" s="270" t="s">
        <v>478</v>
      </c>
      <c r="B87" s="270"/>
      <c r="C87" s="270"/>
      <c r="D87" s="270"/>
      <c r="E87" s="270"/>
      <c r="F87" s="270"/>
    </row>
    <row r="88" spans="1:6" ht="17.399999999999999" x14ac:dyDescent="0.3">
      <c r="A88" s="270" t="s">
        <v>487</v>
      </c>
      <c r="B88" s="270"/>
      <c r="C88" s="270"/>
      <c r="D88" s="270"/>
      <c r="E88" s="270"/>
      <c r="F88" s="270"/>
    </row>
    <row r="89" spans="1:6" ht="16.2" thickBot="1" x14ac:dyDescent="0.35">
      <c r="B89" s="198"/>
      <c r="C89" s="204"/>
      <c r="E89" s="204"/>
    </row>
    <row r="90" spans="1:6" ht="15.6" x14ac:dyDescent="0.3">
      <c r="A90" s="205">
        <v>2</v>
      </c>
      <c r="B90" s="206" t="s">
        <v>219</v>
      </c>
      <c r="C90" s="207"/>
      <c r="D90" s="257"/>
      <c r="E90" s="257"/>
      <c r="F90" s="208">
        <f>E141+E151</f>
        <v>24276869964.43</v>
      </c>
    </row>
    <row r="91" spans="1:6" ht="15.6" x14ac:dyDescent="0.3">
      <c r="A91" s="136">
        <v>24</v>
      </c>
      <c r="B91" s="198" t="s">
        <v>220</v>
      </c>
      <c r="C91" s="199"/>
      <c r="D91" s="218"/>
      <c r="E91" s="199">
        <f>D92+D94+D96+D103+D111+D117+D122+D127</f>
        <v>4663985339.6100006</v>
      </c>
      <c r="F91" s="92"/>
    </row>
    <row r="92" spans="1:6" x14ac:dyDescent="0.3">
      <c r="A92" s="137">
        <v>2401</v>
      </c>
      <c r="B92" s="200" t="s">
        <v>221</v>
      </c>
      <c r="C92" s="201"/>
      <c r="D92" s="201">
        <f>C93</f>
        <v>27576363</v>
      </c>
      <c r="E92" s="61"/>
      <c r="F92" s="67"/>
    </row>
    <row r="93" spans="1:6" x14ac:dyDescent="0.3">
      <c r="A93" s="138">
        <v>240101</v>
      </c>
      <c r="B93" s="17" t="s">
        <v>49</v>
      </c>
      <c r="C93" s="89">
        <v>27576363</v>
      </c>
      <c r="D93" s="87"/>
      <c r="E93" s="61"/>
      <c r="F93" s="258"/>
    </row>
    <row r="94" spans="1:6" x14ac:dyDescent="0.3">
      <c r="A94" s="137">
        <v>2407</v>
      </c>
      <c r="B94" s="200" t="s">
        <v>222</v>
      </c>
      <c r="C94" s="201"/>
      <c r="D94" s="201">
        <f>C95</f>
        <v>253654329.59</v>
      </c>
      <c r="E94" s="61"/>
      <c r="F94" s="67"/>
    </row>
    <row r="95" spans="1:6" x14ac:dyDescent="0.3">
      <c r="A95" s="138">
        <v>240790</v>
      </c>
      <c r="B95" s="17" t="s">
        <v>50</v>
      </c>
      <c r="C95" s="89">
        <v>253654329.59</v>
      </c>
      <c r="D95" s="87"/>
      <c r="E95" s="61"/>
      <c r="F95" s="67"/>
    </row>
    <row r="96" spans="1:6" x14ac:dyDescent="0.3">
      <c r="A96" s="137">
        <v>2424</v>
      </c>
      <c r="B96" s="200" t="s">
        <v>223</v>
      </c>
      <c r="C96" s="201"/>
      <c r="D96" s="201">
        <f>SUM(C97:C102)</f>
        <v>52618701</v>
      </c>
      <c r="E96" s="61"/>
      <c r="F96" s="67"/>
    </row>
    <row r="97" spans="1:6" x14ac:dyDescent="0.3">
      <c r="A97" s="138">
        <v>242401</v>
      </c>
      <c r="B97" s="17" t="s">
        <v>51</v>
      </c>
      <c r="C97" s="87">
        <v>13621346</v>
      </c>
      <c r="D97" s="87"/>
      <c r="E97" s="61"/>
      <c r="F97" s="67"/>
    </row>
    <row r="98" spans="1:6" x14ac:dyDescent="0.3">
      <c r="A98" s="138">
        <v>242402</v>
      </c>
      <c r="B98" s="17" t="s">
        <v>52</v>
      </c>
      <c r="C98" s="87">
        <v>10808200</v>
      </c>
      <c r="D98" s="87"/>
      <c r="E98" s="61"/>
      <c r="F98" s="67"/>
    </row>
    <row r="99" spans="1:6" x14ac:dyDescent="0.3">
      <c r="A99" s="138">
        <v>242404</v>
      </c>
      <c r="B99" s="17" t="s">
        <v>53</v>
      </c>
      <c r="C99" s="87">
        <v>537200</v>
      </c>
      <c r="D99" s="87"/>
      <c r="E99" s="61"/>
      <c r="F99" s="67"/>
    </row>
    <row r="100" spans="1:6" x14ac:dyDescent="0.3">
      <c r="A100" s="138">
        <v>242405</v>
      </c>
      <c r="B100" s="17" t="s">
        <v>54</v>
      </c>
      <c r="C100" s="87">
        <v>16973278</v>
      </c>
      <c r="D100" s="87"/>
      <c r="E100" s="61"/>
      <c r="F100" s="67"/>
    </row>
    <row r="101" spans="1:6" x14ac:dyDescent="0.3">
      <c r="A101" s="138">
        <v>242406</v>
      </c>
      <c r="B101" s="17" t="s">
        <v>55</v>
      </c>
      <c r="C101" s="87">
        <v>7432530</v>
      </c>
      <c r="D101" s="87"/>
      <c r="E101" s="61"/>
      <c r="F101" s="67"/>
    </row>
    <row r="102" spans="1:6" x14ac:dyDescent="0.3">
      <c r="A102" s="138">
        <v>242490</v>
      </c>
      <c r="B102" s="17" t="s">
        <v>56</v>
      </c>
      <c r="C102" s="89">
        <v>3246147</v>
      </c>
      <c r="D102" s="87"/>
      <c r="E102" s="61"/>
      <c r="F102" s="67"/>
    </row>
    <row r="103" spans="1:6" x14ac:dyDescent="0.3">
      <c r="A103" s="137">
        <v>2436</v>
      </c>
      <c r="B103" s="200" t="s">
        <v>224</v>
      </c>
      <c r="C103" s="201"/>
      <c r="D103" s="201">
        <f>SUM(C104:C110)</f>
        <v>39292000</v>
      </c>
      <c r="E103" s="61"/>
      <c r="F103" s="67"/>
    </row>
    <row r="104" spans="1:6" x14ac:dyDescent="0.3">
      <c r="A104" s="138">
        <v>243603</v>
      </c>
      <c r="B104" s="17" t="s">
        <v>57</v>
      </c>
      <c r="C104" s="87">
        <v>0</v>
      </c>
      <c r="D104" s="87"/>
      <c r="E104" s="61"/>
      <c r="F104" s="67"/>
    </row>
    <row r="105" spans="1:6" x14ac:dyDescent="0.3">
      <c r="A105" s="138">
        <v>243605</v>
      </c>
      <c r="B105" s="17" t="s">
        <v>58</v>
      </c>
      <c r="C105" s="87">
        <v>1009000</v>
      </c>
      <c r="D105" s="87"/>
      <c r="E105" s="61"/>
      <c r="F105" s="67"/>
    </row>
    <row r="106" spans="1:6" x14ac:dyDescent="0.3">
      <c r="A106" s="138">
        <v>243608</v>
      </c>
      <c r="B106" s="17" t="s">
        <v>59</v>
      </c>
      <c r="C106" s="87">
        <v>3819000</v>
      </c>
      <c r="D106" s="87"/>
      <c r="E106" s="61"/>
      <c r="F106" s="67"/>
    </row>
    <row r="107" spans="1:6" x14ac:dyDescent="0.3">
      <c r="A107" s="138">
        <v>243609</v>
      </c>
      <c r="B107" s="17" t="s">
        <v>60</v>
      </c>
      <c r="C107" s="87">
        <v>11995000</v>
      </c>
      <c r="D107" s="87"/>
      <c r="E107" s="61"/>
      <c r="F107" s="67"/>
    </row>
    <row r="108" spans="1:6" x14ac:dyDescent="0.3">
      <c r="A108" s="138">
        <v>243615</v>
      </c>
      <c r="B108" s="17" t="s">
        <v>61</v>
      </c>
      <c r="C108" s="87">
        <v>1830000</v>
      </c>
      <c r="D108" s="87"/>
      <c r="E108" s="61"/>
      <c r="F108" s="67"/>
    </row>
    <row r="109" spans="1:6" x14ac:dyDescent="0.3">
      <c r="A109" s="138">
        <v>243625</v>
      </c>
      <c r="B109" s="17" t="s">
        <v>62</v>
      </c>
      <c r="C109" s="87">
        <v>5206000</v>
      </c>
      <c r="D109" s="87"/>
      <c r="E109" s="61"/>
      <c r="F109" s="67"/>
    </row>
    <row r="110" spans="1:6" x14ac:dyDescent="0.3">
      <c r="A110" s="138">
        <v>243695</v>
      </c>
      <c r="B110" s="17" t="s">
        <v>225</v>
      </c>
      <c r="C110" s="89">
        <v>15433000</v>
      </c>
      <c r="D110" s="87"/>
      <c r="E110" s="61"/>
      <c r="F110" s="67"/>
    </row>
    <row r="111" spans="1:6" x14ac:dyDescent="0.3">
      <c r="A111" s="137">
        <v>2440</v>
      </c>
      <c r="B111" s="200" t="s">
        <v>226</v>
      </c>
      <c r="C111" s="201"/>
      <c r="D111" s="201">
        <f>SUM(C112:C116)</f>
        <v>268587632</v>
      </c>
      <c r="E111" s="61"/>
      <c r="F111" s="67"/>
    </row>
    <row r="112" spans="1:6" x14ac:dyDescent="0.3">
      <c r="A112" s="138">
        <v>244004</v>
      </c>
      <c r="B112" s="17" t="s">
        <v>64</v>
      </c>
      <c r="C112" s="87">
        <v>89000</v>
      </c>
      <c r="D112" s="87"/>
      <c r="E112" s="61"/>
      <c r="F112" s="67"/>
    </row>
    <row r="113" spans="1:6" x14ac:dyDescent="0.3">
      <c r="A113" s="138">
        <v>244014</v>
      </c>
      <c r="B113" s="17" t="s">
        <v>93</v>
      </c>
      <c r="C113" s="87">
        <v>0</v>
      </c>
      <c r="D113" s="87"/>
      <c r="E113" s="61"/>
      <c r="F113" s="67"/>
    </row>
    <row r="114" spans="1:6" x14ac:dyDescent="0.3">
      <c r="A114" s="138">
        <v>244020</v>
      </c>
      <c r="B114" s="17" t="s">
        <v>371</v>
      </c>
      <c r="C114" s="87">
        <v>0</v>
      </c>
      <c r="D114" s="87"/>
      <c r="E114" s="61"/>
      <c r="F114" s="67"/>
    </row>
    <row r="115" spans="1:6" x14ac:dyDescent="0.3">
      <c r="A115" s="138">
        <v>244024</v>
      </c>
      <c r="B115" s="17" t="s">
        <v>65</v>
      </c>
      <c r="C115" s="87">
        <v>0</v>
      </c>
      <c r="D115" s="87"/>
      <c r="E115" s="61"/>
      <c r="F115" s="67"/>
    </row>
    <row r="116" spans="1:6" x14ac:dyDescent="0.3">
      <c r="A116" s="138">
        <v>244080</v>
      </c>
      <c r="B116" s="17" t="s">
        <v>66</v>
      </c>
      <c r="C116" s="89">
        <v>268498632</v>
      </c>
      <c r="D116" s="87"/>
      <c r="E116" s="61"/>
      <c r="F116" s="67"/>
    </row>
    <row r="117" spans="1:6" x14ac:dyDescent="0.3">
      <c r="A117" s="137">
        <v>2445</v>
      </c>
      <c r="B117" s="200" t="s">
        <v>227</v>
      </c>
      <c r="C117" s="201"/>
      <c r="D117" s="201">
        <f>SUM(C118:C121)</f>
        <v>6273000</v>
      </c>
      <c r="E117" s="61"/>
      <c r="F117" s="67"/>
    </row>
    <row r="118" spans="1:6" x14ac:dyDescent="0.3">
      <c r="A118" s="138">
        <v>244501</v>
      </c>
      <c r="B118" s="17" t="s">
        <v>67</v>
      </c>
      <c r="C118" s="87">
        <v>0</v>
      </c>
      <c r="D118" s="87"/>
      <c r="E118" s="61"/>
      <c r="F118" s="67"/>
    </row>
    <row r="119" spans="1:6" x14ac:dyDescent="0.3">
      <c r="A119" s="138">
        <v>244502</v>
      </c>
      <c r="B119" s="17" t="s">
        <v>68</v>
      </c>
      <c r="C119" s="87">
        <v>6321000</v>
      </c>
      <c r="D119" s="87"/>
      <c r="E119" s="61"/>
      <c r="F119" s="67"/>
    </row>
    <row r="120" spans="1:6" x14ac:dyDescent="0.3">
      <c r="A120" s="138">
        <v>244505</v>
      </c>
      <c r="B120" s="17" t="s">
        <v>69</v>
      </c>
      <c r="C120" s="87">
        <v>0</v>
      </c>
      <c r="D120" s="87"/>
      <c r="E120" s="61"/>
      <c r="F120" s="67"/>
    </row>
    <row r="121" spans="1:6" x14ac:dyDescent="0.3">
      <c r="A121" s="138">
        <v>244506</v>
      </c>
      <c r="B121" s="17" t="s">
        <v>70</v>
      </c>
      <c r="C121" s="89">
        <v>-48000</v>
      </c>
      <c r="D121" s="87"/>
      <c r="E121" s="61"/>
      <c r="F121" s="67"/>
    </row>
    <row r="122" spans="1:6" x14ac:dyDescent="0.3">
      <c r="A122" s="137">
        <v>2465</v>
      </c>
      <c r="B122" s="200" t="s">
        <v>228</v>
      </c>
      <c r="C122" s="201"/>
      <c r="D122" s="201">
        <f>SUM(C123:C126)</f>
        <v>3335014341.02</v>
      </c>
      <c r="E122" s="61"/>
      <c r="F122" s="67"/>
    </row>
    <row r="123" spans="1:6" x14ac:dyDescent="0.3">
      <c r="A123" s="138">
        <v>246501</v>
      </c>
      <c r="B123" s="17" t="s">
        <v>71</v>
      </c>
      <c r="C123" s="87">
        <v>0</v>
      </c>
      <c r="D123" s="87"/>
      <c r="E123" s="61"/>
      <c r="F123" s="67"/>
    </row>
    <row r="124" spans="1:6" x14ac:dyDescent="0.3">
      <c r="A124" s="138">
        <v>246503</v>
      </c>
      <c r="B124" s="17" t="s">
        <v>72</v>
      </c>
      <c r="C124" s="87">
        <v>3081531804.02</v>
      </c>
      <c r="D124" s="87"/>
      <c r="E124" s="61"/>
      <c r="F124" s="67"/>
    </row>
    <row r="125" spans="1:6" x14ac:dyDescent="0.3">
      <c r="A125" s="138">
        <v>246505</v>
      </c>
      <c r="B125" s="17" t="s">
        <v>229</v>
      </c>
      <c r="C125" s="87">
        <v>97728086</v>
      </c>
      <c r="D125" s="87"/>
      <c r="E125" s="61"/>
      <c r="F125" s="67"/>
    </row>
    <row r="126" spans="1:6" x14ac:dyDescent="0.3">
      <c r="A126" s="138">
        <v>246506</v>
      </c>
      <c r="B126" s="17" t="s">
        <v>230</v>
      </c>
      <c r="C126" s="89">
        <v>155754451</v>
      </c>
      <c r="D126" s="87"/>
      <c r="E126" s="61"/>
      <c r="F126" s="67"/>
    </row>
    <row r="127" spans="1:6" x14ac:dyDescent="0.3">
      <c r="A127" s="137">
        <v>2490</v>
      </c>
      <c r="B127" s="200" t="s">
        <v>231</v>
      </c>
      <c r="C127" s="201"/>
      <c r="D127" s="201">
        <f>SUM(C128:C133)</f>
        <v>680968973</v>
      </c>
      <c r="E127" s="61"/>
      <c r="F127" s="67"/>
    </row>
    <row r="128" spans="1:6" x14ac:dyDescent="0.3">
      <c r="A128" s="138">
        <v>249027</v>
      </c>
      <c r="B128" s="17" t="s">
        <v>232</v>
      </c>
      <c r="C128" s="87">
        <v>0</v>
      </c>
      <c r="D128" s="201"/>
      <c r="E128" s="61"/>
      <c r="F128" s="67"/>
    </row>
    <row r="129" spans="1:6" x14ac:dyDescent="0.3">
      <c r="A129" s="138">
        <v>249027</v>
      </c>
      <c r="B129" s="17" t="s">
        <v>75</v>
      </c>
      <c r="C129" s="87">
        <v>0</v>
      </c>
      <c r="D129" s="87"/>
      <c r="E129" s="61"/>
      <c r="F129" s="67"/>
    </row>
    <row r="130" spans="1:6" x14ac:dyDescent="0.3">
      <c r="A130" s="138">
        <v>249054</v>
      </c>
      <c r="B130" s="17" t="s">
        <v>76</v>
      </c>
      <c r="C130" s="87">
        <v>26858501</v>
      </c>
      <c r="D130" s="87"/>
      <c r="E130" s="61"/>
      <c r="F130" s="67"/>
    </row>
    <row r="131" spans="1:6" x14ac:dyDescent="0.3">
      <c r="A131" s="138">
        <v>249055</v>
      </c>
      <c r="B131" s="17" t="s">
        <v>77</v>
      </c>
      <c r="C131" s="87">
        <v>235300</v>
      </c>
      <c r="D131" s="87"/>
      <c r="E131" s="61"/>
      <c r="F131" s="67"/>
    </row>
    <row r="132" spans="1:6" x14ac:dyDescent="0.3">
      <c r="A132" s="138">
        <v>249062</v>
      </c>
      <c r="B132" s="17" t="s">
        <v>233</v>
      </c>
      <c r="C132" s="87">
        <v>448950240</v>
      </c>
      <c r="D132" s="87"/>
      <c r="E132" s="61"/>
      <c r="F132" s="67"/>
    </row>
    <row r="133" spans="1:6" x14ac:dyDescent="0.3">
      <c r="A133" s="138">
        <v>249090</v>
      </c>
      <c r="B133" s="17" t="s">
        <v>83</v>
      </c>
      <c r="C133" s="89">
        <v>204924932</v>
      </c>
      <c r="D133" s="87"/>
      <c r="E133" s="61"/>
      <c r="F133" s="67"/>
    </row>
    <row r="134" spans="1:6" ht="15.6" x14ac:dyDescent="0.3">
      <c r="A134" s="136">
        <v>25</v>
      </c>
      <c r="B134" s="198" t="s">
        <v>234</v>
      </c>
      <c r="C134" s="199"/>
      <c r="D134" s="199"/>
      <c r="E134" s="199">
        <f>D135</f>
        <v>78328479.269999996</v>
      </c>
      <c r="F134" s="92"/>
    </row>
    <row r="135" spans="1:6" x14ac:dyDescent="0.3">
      <c r="A135" s="137">
        <v>2511</v>
      </c>
      <c r="B135" s="200" t="s">
        <v>235</v>
      </c>
      <c r="C135" s="201"/>
      <c r="D135" s="201">
        <f>SUM(C136:C140)</f>
        <v>78328479.269999996</v>
      </c>
      <c r="E135" s="61"/>
      <c r="F135" s="67"/>
    </row>
    <row r="136" spans="1:6" x14ac:dyDescent="0.3">
      <c r="A136" s="138">
        <v>251102</v>
      </c>
      <c r="B136" s="17" t="s">
        <v>236</v>
      </c>
      <c r="C136" s="87">
        <v>24177779.27</v>
      </c>
      <c r="D136" s="87"/>
      <c r="E136" s="61"/>
      <c r="F136" s="67"/>
    </row>
    <row r="137" spans="1:6" x14ac:dyDescent="0.3">
      <c r="A137" s="138">
        <v>251103</v>
      </c>
      <c r="B137" s="17" t="s">
        <v>301</v>
      </c>
      <c r="C137" s="87">
        <v>0</v>
      </c>
      <c r="D137" s="87"/>
      <c r="E137" s="61"/>
      <c r="F137" s="67"/>
    </row>
    <row r="138" spans="1:6" x14ac:dyDescent="0.3">
      <c r="A138" s="138">
        <v>251122</v>
      </c>
      <c r="B138" s="17" t="s">
        <v>95</v>
      </c>
      <c r="C138" s="87">
        <v>48589800</v>
      </c>
      <c r="D138" s="87"/>
      <c r="E138" s="61"/>
      <c r="F138" s="67"/>
    </row>
    <row r="139" spans="1:6" x14ac:dyDescent="0.3">
      <c r="A139" s="138">
        <v>251123</v>
      </c>
      <c r="B139" s="17" t="s">
        <v>447</v>
      </c>
      <c r="C139" s="87">
        <v>0</v>
      </c>
      <c r="D139" s="87"/>
      <c r="E139" s="61"/>
      <c r="F139" s="67"/>
    </row>
    <row r="140" spans="1:6" x14ac:dyDescent="0.3">
      <c r="A140" s="138">
        <v>251124</v>
      </c>
      <c r="B140" s="17" t="s">
        <v>237</v>
      </c>
      <c r="C140" s="89">
        <v>5560900</v>
      </c>
      <c r="D140" s="87"/>
      <c r="E140" s="61"/>
      <c r="F140" s="67"/>
    </row>
    <row r="141" spans="1:6" ht="15.6" customHeight="1" x14ac:dyDescent="0.3">
      <c r="A141" s="271" t="s">
        <v>238</v>
      </c>
      <c r="B141" s="272"/>
      <c r="C141" s="197"/>
      <c r="D141" s="253"/>
      <c r="E141" s="82">
        <f>E91+E134</f>
        <v>4742313818.8800011</v>
      </c>
      <c r="F141" s="254"/>
    </row>
    <row r="142" spans="1:6" ht="15.6" x14ac:dyDescent="0.3">
      <c r="A142" s="136">
        <v>27</v>
      </c>
      <c r="B142" s="198" t="s">
        <v>239</v>
      </c>
      <c r="C142" s="199"/>
      <c r="D142" s="218"/>
      <c r="E142" s="199">
        <f>D143+D145</f>
        <v>19514362845.549999</v>
      </c>
      <c r="F142" s="67"/>
    </row>
    <row r="143" spans="1:6" x14ac:dyDescent="0.3">
      <c r="A143" s="137">
        <v>2701</v>
      </c>
      <c r="B143" s="200" t="s">
        <v>240</v>
      </c>
      <c r="C143" s="201"/>
      <c r="D143" s="201">
        <f>C144</f>
        <v>20696293</v>
      </c>
      <c r="E143" s="61"/>
      <c r="F143" s="67"/>
    </row>
    <row r="144" spans="1:6" x14ac:dyDescent="0.3">
      <c r="A144" s="138">
        <v>270103</v>
      </c>
      <c r="B144" s="17" t="s">
        <v>85</v>
      </c>
      <c r="C144" s="89">
        <v>20696293</v>
      </c>
      <c r="D144" s="87"/>
      <c r="E144" s="61"/>
      <c r="F144" s="67"/>
    </row>
    <row r="145" spans="1:6" x14ac:dyDescent="0.3">
      <c r="A145" s="137">
        <v>2790</v>
      </c>
      <c r="B145" s="200" t="s">
        <v>241</v>
      </c>
      <c r="C145" s="201"/>
      <c r="D145" s="201">
        <f>SUM(C146:C147)</f>
        <v>19493666552.549999</v>
      </c>
      <c r="E145" s="61"/>
      <c r="F145" s="67"/>
    </row>
    <row r="146" spans="1:6" x14ac:dyDescent="0.3">
      <c r="A146" s="138">
        <v>279016</v>
      </c>
      <c r="B146" s="17" t="s">
        <v>86</v>
      </c>
      <c r="C146" s="87">
        <v>19493666552.549999</v>
      </c>
      <c r="D146" s="87"/>
      <c r="E146" s="61"/>
      <c r="F146" s="67"/>
    </row>
    <row r="147" spans="1:6" x14ac:dyDescent="0.3">
      <c r="A147" s="138">
        <v>279090</v>
      </c>
      <c r="B147" s="17" t="s">
        <v>87</v>
      </c>
      <c r="C147" s="89">
        <v>0</v>
      </c>
      <c r="D147" s="87"/>
      <c r="E147" s="61"/>
      <c r="F147" s="67"/>
    </row>
    <row r="148" spans="1:6" ht="15.6" x14ac:dyDescent="0.3">
      <c r="A148" s="136">
        <v>29</v>
      </c>
      <c r="B148" s="198" t="s">
        <v>242</v>
      </c>
      <c r="C148" s="199"/>
      <c r="D148" s="199"/>
      <c r="E148" s="199">
        <f>D149</f>
        <v>20193300</v>
      </c>
      <c r="F148" s="92"/>
    </row>
    <row r="149" spans="1:6" x14ac:dyDescent="0.3">
      <c r="A149" s="137">
        <v>2903</v>
      </c>
      <c r="B149" s="200" t="s">
        <v>243</v>
      </c>
      <c r="C149" s="201"/>
      <c r="D149" s="201">
        <f>C150</f>
        <v>20193300</v>
      </c>
      <c r="E149" s="61"/>
      <c r="F149" s="67"/>
    </row>
    <row r="150" spans="1:6" x14ac:dyDescent="0.3">
      <c r="A150" s="138">
        <v>290304</v>
      </c>
      <c r="B150" s="17" t="s">
        <v>88</v>
      </c>
      <c r="C150" s="89">
        <v>20193300</v>
      </c>
      <c r="D150" s="87"/>
      <c r="E150" s="61"/>
      <c r="F150" s="67"/>
    </row>
    <row r="151" spans="1:6" ht="15.6" customHeight="1" thickBot="1" x14ac:dyDescent="0.35">
      <c r="A151" s="268" t="s">
        <v>244</v>
      </c>
      <c r="B151" s="269"/>
      <c r="C151" s="202"/>
      <c r="D151" s="255"/>
      <c r="E151" s="203">
        <f>E142+E148</f>
        <v>19534556145.549999</v>
      </c>
      <c r="F151" s="256"/>
    </row>
    <row r="152" spans="1:6" x14ac:dyDescent="0.3">
      <c r="A152" s="150"/>
      <c r="B152" s="200"/>
      <c r="C152" s="201"/>
      <c r="D152" s="61"/>
      <c r="E152" s="201"/>
      <c r="F152" s="61"/>
    </row>
    <row r="153" spans="1:6" x14ac:dyDescent="0.3">
      <c r="A153" s="150"/>
      <c r="B153" s="200"/>
      <c r="C153" s="201"/>
      <c r="D153" s="61"/>
      <c r="E153" s="201"/>
      <c r="F153" s="61"/>
    </row>
    <row r="154" spans="1:6" x14ac:dyDescent="0.3">
      <c r="A154" s="150"/>
      <c r="B154" s="200"/>
      <c r="C154" s="201"/>
      <c r="D154" s="61"/>
      <c r="E154" s="201"/>
      <c r="F154" s="61"/>
    </row>
    <row r="155" spans="1:6" x14ac:dyDescent="0.3">
      <c r="A155" s="150"/>
      <c r="B155" s="200"/>
      <c r="C155" s="201"/>
      <c r="D155" s="61"/>
      <c r="E155" s="201"/>
      <c r="F155" s="61"/>
    </row>
    <row r="156" spans="1:6" x14ac:dyDescent="0.3">
      <c r="A156" s="150"/>
      <c r="B156" s="200"/>
      <c r="C156" s="201"/>
      <c r="D156" s="61"/>
      <c r="E156" s="201"/>
      <c r="F156" s="61"/>
    </row>
    <row r="157" spans="1:6" x14ac:dyDescent="0.3">
      <c r="A157" s="150"/>
      <c r="B157" s="200"/>
      <c r="C157" s="201"/>
      <c r="D157" s="61"/>
      <c r="E157" s="201"/>
      <c r="F157" s="61"/>
    </row>
    <row r="158" spans="1:6" x14ac:dyDescent="0.3">
      <c r="A158" s="150"/>
      <c r="B158" s="200"/>
      <c r="C158" s="201"/>
      <c r="D158" s="61"/>
      <c r="E158" s="201"/>
      <c r="F158" s="61"/>
    </row>
    <row r="159" spans="1:6" x14ac:dyDescent="0.3">
      <c r="A159" s="150"/>
      <c r="B159" s="200"/>
      <c r="C159" s="201"/>
      <c r="D159" s="61"/>
      <c r="E159" s="201"/>
      <c r="F159" s="61"/>
    </row>
    <row r="160" spans="1:6" x14ac:dyDescent="0.3">
      <c r="A160" s="150"/>
      <c r="B160" s="200"/>
      <c r="C160" s="201"/>
      <c r="D160" s="61"/>
      <c r="E160" s="201"/>
      <c r="F160" s="61"/>
    </row>
    <row r="161" spans="1:6" x14ac:dyDescent="0.3">
      <c r="A161" s="150"/>
      <c r="B161" s="200"/>
      <c r="C161" s="201"/>
      <c r="D161" s="61"/>
      <c r="E161" s="201"/>
      <c r="F161" s="61"/>
    </row>
    <row r="162" spans="1:6" x14ac:dyDescent="0.3">
      <c r="A162" s="150"/>
      <c r="B162" s="200"/>
      <c r="C162" s="201"/>
      <c r="D162" s="61"/>
      <c r="E162" s="201"/>
      <c r="F162" s="61"/>
    </row>
    <row r="163" spans="1:6" x14ac:dyDescent="0.3">
      <c r="A163" s="150"/>
      <c r="B163" s="200"/>
      <c r="C163" s="201"/>
      <c r="D163" s="61"/>
      <c r="E163" s="201"/>
      <c r="F163" s="61"/>
    </row>
    <row r="164" spans="1:6" x14ac:dyDescent="0.3">
      <c r="A164" s="150"/>
      <c r="B164" s="200"/>
      <c r="C164" s="201"/>
      <c r="D164" s="61"/>
      <c r="E164" s="201"/>
      <c r="F164" s="61"/>
    </row>
    <row r="165" spans="1:6" x14ac:dyDescent="0.3">
      <c r="A165" s="150"/>
      <c r="B165" s="200"/>
      <c r="C165" s="201"/>
      <c r="D165" s="61"/>
      <c r="E165" s="201"/>
      <c r="F165" s="61"/>
    </row>
    <row r="166" spans="1:6" x14ac:dyDescent="0.3">
      <c r="A166" s="150"/>
      <c r="B166" s="200"/>
      <c r="C166" s="201"/>
      <c r="D166" s="61"/>
      <c r="E166" s="201"/>
      <c r="F166" s="61"/>
    </row>
    <row r="167" spans="1:6" x14ac:dyDescent="0.3">
      <c r="A167" s="150"/>
      <c r="B167" s="200"/>
      <c r="C167" s="201"/>
      <c r="D167" s="61"/>
      <c r="E167" s="201"/>
      <c r="F167" s="61"/>
    </row>
    <row r="168" spans="1:6" x14ac:dyDescent="0.3">
      <c r="A168" s="150"/>
      <c r="B168" s="200"/>
      <c r="C168" s="201"/>
      <c r="D168" s="61"/>
      <c r="E168" s="201"/>
      <c r="F168" s="61"/>
    </row>
    <row r="169" spans="1:6" x14ac:dyDescent="0.3">
      <c r="A169" s="150"/>
      <c r="B169" s="200"/>
      <c r="C169" s="201"/>
      <c r="D169" s="61"/>
      <c r="E169" s="201"/>
      <c r="F169" s="61"/>
    </row>
    <row r="170" spans="1:6" ht="17.399999999999999" x14ac:dyDescent="0.3">
      <c r="A170" s="270" t="s">
        <v>3</v>
      </c>
      <c r="B170" s="270"/>
      <c r="C170" s="270"/>
      <c r="D170" s="270"/>
      <c r="E170" s="270"/>
      <c r="F170" s="270"/>
    </row>
    <row r="171" spans="1:6" ht="17.399999999999999" x14ac:dyDescent="0.3">
      <c r="A171" s="270" t="s">
        <v>171</v>
      </c>
      <c r="B171" s="270"/>
      <c r="C171" s="270"/>
      <c r="D171" s="270"/>
      <c r="E171" s="270"/>
      <c r="F171" s="270"/>
    </row>
    <row r="172" spans="1:6" ht="17.399999999999999" x14ac:dyDescent="0.3">
      <c r="A172" s="270" t="s">
        <v>478</v>
      </c>
      <c r="B172" s="270"/>
      <c r="C172" s="270"/>
      <c r="D172" s="270"/>
      <c r="E172" s="270"/>
      <c r="F172" s="270"/>
    </row>
    <row r="173" spans="1:6" ht="17.399999999999999" x14ac:dyDescent="0.3">
      <c r="A173" s="270" t="s">
        <v>487</v>
      </c>
      <c r="B173" s="270"/>
      <c r="C173" s="270"/>
      <c r="D173" s="270"/>
      <c r="E173" s="270"/>
      <c r="F173" s="270"/>
    </row>
    <row r="174" spans="1:6" ht="15.6" x14ac:dyDescent="0.3">
      <c r="B174" s="198"/>
      <c r="C174" s="204"/>
      <c r="E174" s="204"/>
    </row>
    <row r="175" spans="1:6" ht="15" thickBot="1" x14ac:dyDescent="0.35">
      <c r="A175" s="150"/>
      <c r="B175" s="200"/>
      <c r="C175" s="201"/>
      <c r="D175" s="61"/>
      <c r="E175" s="201"/>
      <c r="F175" s="61"/>
    </row>
    <row r="176" spans="1:6" ht="15.6" x14ac:dyDescent="0.3">
      <c r="A176" s="205">
        <v>3</v>
      </c>
      <c r="B176" s="206" t="s">
        <v>97</v>
      </c>
      <c r="C176" s="207"/>
      <c r="D176" s="257"/>
      <c r="E176" s="257"/>
      <c r="F176" s="208">
        <f>E177</f>
        <v>18825632008.790005</v>
      </c>
    </row>
    <row r="177" spans="1:6" ht="15.6" x14ac:dyDescent="0.3">
      <c r="A177" s="135">
        <v>32</v>
      </c>
      <c r="B177" s="196" t="s">
        <v>245</v>
      </c>
      <c r="C177" s="197"/>
      <c r="D177" s="253"/>
      <c r="E177" s="197">
        <f>D178+D180+D183+D186</f>
        <v>18825632008.790005</v>
      </c>
      <c r="F177" s="259"/>
    </row>
    <row r="178" spans="1:6" x14ac:dyDescent="0.3">
      <c r="A178" s="137">
        <v>3208</v>
      </c>
      <c r="B178" s="200" t="s">
        <v>246</v>
      </c>
      <c r="C178" s="201"/>
      <c r="D178" s="201">
        <f>C179</f>
        <v>656726309</v>
      </c>
      <c r="E178" s="61"/>
      <c r="F178" s="67"/>
    </row>
    <row r="179" spans="1:6" x14ac:dyDescent="0.3">
      <c r="A179" s="138">
        <v>320801</v>
      </c>
      <c r="B179" s="17" t="s">
        <v>99</v>
      </c>
      <c r="C179" s="89">
        <v>656726309</v>
      </c>
      <c r="D179" s="87"/>
      <c r="E179" s="61"/>
      <c r="F179" s="67"/>
    </row>
    <row r="180" spans="1:6" x14ac:dyDescent="0.3">
      <c r="A180" s="137">
        <v>3215</v>
      </c>
      <c r="B180" s="200" t="s">
        <v>247</v>
      </c>
      <c r="C180" s="201"/>
      <c r="D180" s="201">
        <f>SUM(C181:C182)</f>
        <v>2132525093.26</v>
      </c>
      <c r="E180" s="61"/>
      <c r="F180" s="67"/>
    </row>
    <row r="181" spans="1:6" x14ac:dyDescent="0.3">
      <c r="A181" s="138">
        <v>321502</v>
      </c>
      <c r="B181" s="17" t="s">
        <v>100</v>
      </c>
      <c r="C181" s="87">
        <v>328363154</v>
      </c>
      <c r="D181" s="87"/>
      <c r="E181" s="61"/>
      <c r="F181" s="67"/>
    </row>
    <row r="182" spans="1:6" x14ac:dyDescent="0.3">
      <c r="A182" s="138">
        <v>321505</v>
      </c>
      <c r="B182" s="17" t="s">
        <v>101</v>
      </c>
      <c r="C182" s="89">
        <v>1804161939.26</v>
      </c>
      <c r="D182" s="87"/>
      <c r="E182" s="61"/>
      <c r="F182" s="67"/>
    </row>
    <row r="183" spans="1:6" x14ac:dyDescent="0.3">
      <c r="A183" s="137">
        <v>3225</v>
      </c>
      <c r="B183" s="200" t="s">
        <v>248</v>
      </c>
      <c r="C183" s="201"/>
      <c r="D183" s="201">
        <f>SUM(C184:C185)</f>
        <v>15819161548.080002</v>
      </c>
      <c r="E183" s="61"/>
      <c r="F183" s="67"/>
    </row>
    <row r="184" spans="1:6" x14ac:dyDescent="0.3">
      <c r="A184" s="138">
        <v>322501</v>
      </c>
      <c r="B184" s="17" t="s">
        <v>102</v>
      </c>
      <c r="C184" s="87">
        <v>20482254965.950001</v>
      </c>
      <c r="D184" s="87"/>
      <c r="E184" s="61"/>
      <c r="F184" s="67"/>
    </row>
    <row r="185" spans="1:6" x14ac:dyDescent="0.3">
      <c r="A185" s="138">
        <v>322502</v>
      </c>
      <c r="B185" s="17" t="s">
        <v>103</v>
      </c>
      <c r="C185" s="89">
        <v>-4663093417.8699999</v>
      </c>
      <c r="D185" s="87"/>
      <c r="E185" s="61"/>
      <c r="F185" s="67"/>
    </row>
    <row r="186" spans="1:6" x14ac:dyDescent="0.3">
      <c r="A186" s="137">
        <v>3230</v>
      </c>
      <c r="B186" s="200" t="s">
        <v>249</v>
      </c>
      <c r="C186" s="201"/>
      <c r="D186" s="201">
        <f>C187</f>
        <v>217219058.45000076</v>
      </c>
      <c r="E186" s="61"/>
      <c r="F186" s="90"/>
    </row>
    <row r="187" spans="1:6" x14ac:dyDescent="0.3">
      <c r="A187" s="139">
        <v>323001</v>
      </c>
      <c r="B187" s="260" t="s">
        <v>104</v>
      </c>
      <c r="C187" s="102">
        <f>'Estado Resultado Febrero 2024.'!G179</f>
        <v>217219058.45000076</v>
      </c>
      <c r="D187" s="261"/>
      <c r="E187" s="261"/>
      <c r="F187" s="262"/>
    </row>
    <row r="188" spans="1:6" ht="16.2" thickBot="1" x14ac:dyDescent="0.35">
      <c r="A188" s="263"/>
      <c r="B188" s="209" t="s">
        <v>250</v>
      </c>
      <c r="C188" s="210"/>
      <c r="D188" s="264"/>
      <c r="E188" s="264"/>
      <c r="F188" s="211">
        <f>F90+F176</f>
        <v>43102501973.220001</v>
      </c>
    </row>
    <row r="189" spans="1:6" x14ac:dyDescent="0.3">
      <c r="A189" s="142"/>
      <c r="B189" s="17"/>
      <c r="C189" s="87"/>
      <c r="D189" s="61"/>
      <c r="E189" s="61"/>
      <c r="F189" s="67"/>
    </row>
    <row r="190" spans="1:6" x14ac:dyDescent="0.3">
      <c r="A190" s="142"/>
      <c r="B190" s="17"/>
      <c r="C190" s="87"/>
      <c r="D190" s="61"/>
      <c r="E190" s="61"/>
      <c r="F190" s="265"/>
    </row>
    <row r="191" spans="1:6" x14ac:dyDescent="0.3">
      <c r="A191" s="142"/>
      <c r="B191" s="17"/>
      <c r="C191" s="87"/>
      <c r="D191" s="61"/>
      <c r="E191" s="61"/>
      <c r="F191" s="265"/>
    </row>
    <row r="192" spans="1:6" x14ac:dyDescent="0.3">
      <c r="A192" s="142"/>
      <c r="B192" s="17"/>
      <c r="C192" s="87"/>
      <c r="D192" s="61"/>
      <c r="E192" s="61"/>
      <c r="F192" s="67"/>
    </row>
    <row r="193" spans="1:7" x14ac:dyDescent="0.3">
      <c r="A193" s="142"/>
      <c r="B193" s="17"/>
      <c r="C193" s="87"/>
      <c r="D193" s="61"/>
      <c r="E193" s="61"/>
      <c r="F193" s="67"/>
    </row>
    <row r="194" spans="1:7" x14ac:dyDescent="0.3">
      <c r="A194" s="142"/>
      <c r="B194" s="17"/>
      <c r="C194" s="87"/>
      <c r="D194" s="61"/>
      <c r="E194" s="61"/>
      <c r="F194" s="67"/>
    </row>
    <row r="195" spans="1:7" x14ac:dyDescent="0.3">
      <c r="A195" s="142"/>
      <c r="B195" s="17"/>
      <c r="C195" s="87"/>
      <c r="D195" s="61"/>
      <c r="E195" s="61"/>
      <c r="F195" s="67"/>
    </row>
    <row r="196" spans="1:7" x14ac:dyDescent="0.3">
      <c r="A196" s="142"/>
      <c r="B196" s="266"/>
      <c r="C196" s="87"/>
      <c r="D196" s="61"/>
      <c r="E196" s="60"/>
      <c r="F196" s="267"/>
    </row>
    <row r="197" spans="1:7" x14ac:dyDescent="0.3">
      <c r="A197" s="86"/>
      <c r="B197" s="213" t="s">
        <v>453</v>
      </c>
      <c r="C197" s="200"/>
      <c r="D197" s="71"/>
      <c r="E197" s="279" t="s">
        <v>483</v>
      </c>
      <c r="F197" s="280"/>
      <c r="G197" s="166"/>
    </row>
    <row r="198" spans="1:7" x14ac:dyDescent="0.3">
      <c r="A198" s="86"/>
      <c r="B198" s="213" t="s">
        <v>160</v>
      </c>
      <c r="C198" s="200"/>
      <c r="D198" s="200"/>
      <c r="E198" s="277" t="s">
        <v>479</v>
      </c>
      <c r="F198" s="278"/>
      <c r="G198" s="167"/>
    </row>
    <row r="199" spans="1:7" x14ac:dyDescent="0.3">
      <c r="A199" s="212"/>
      <c r="B199" s="213"/>
      <c r="C199" s="200"/>
      <c r="D199" s="200"/>
      <c r="E199" s="61"/>
      <c r="F199" s="67"/>
    </row>
    <row r="200" spans="1:7" x14ac:dyDescent="0.3">
      <c r="A200" s="212"/>
      <c r="B200" s="213"/>
      <c r="C200" s="200"/>
      <c r="D200" s="200"/>
      <c r="E200" s="61"/>
      <c r="F200" s="67"/>
    </row>
    <row r="201" spans="1:7" x14ac:dyDescent="0.3">
      <c r="A201" s="212"/>
      <c r="B201" s="213"/>
      <c r="C201" s="200"/>
      <c r="D201" s="200"/>
      <c r="E201" s="61"/>
      <c r="F201" s="67"/>
    </row>
    <row r="202" spans="1:7" x14ac:dyDescent="0.3">
      <c r="A202" s="212"/>
      <c r="B202" s="213"/>
      <c r="C202" s="60"/>
      <c r="D202" s="60"/>
      <c r="E202" s="213"/>
      <c r="F202" s="85"/>
    </row>
    <row r="203" spans="1:7" x14ac:dyDescent="0.3">
      <c r="A203" s="212"/>
      <c r="B203" s="213"/>
      <c r="C203" s="276" t="s">
        <v>161</v>
      </c>
      <c r="D203" s="276"/>
      <c r="E203" s="213"/>
      <c r="F203" s="85"/>
    </row>
    <row r="204" spans="1:7" x14ac:dyDescent="0.3">
      <c r="A204" s="212"/>
      <c r="B204" s="213"/>
      <c r="C204" s="275" t="s">
        <v>251</v>
      </c>
      <c r="D204" s="275"/>
      <c r="E204" s="213"/>
      <c r="F204" s="85"/>
    </row>
    <row r="205" spans="1:7" x14ac:dyDescent="0.3">
      <c r="A205" s="212"/>
      <c r="B205" s="213"/>
      <c r="C205" s="275" t="s">
        <v>480</v>
      </c>
      <c r="D205" s="275"/>
      <c r="E205" s="213"/>
      <c r="F205" s="85"/>
    </row>
    <row r="206" spans="1:7" x14ac:dyDescent="0.3">
      <c r="A206" s="212"/>
      <c r="B206" s="213"/>
      <c r="C206" s="200"/>
      <c r="D206" s="213"/>
      <c r="E206" s="213"/>
      <c r="F206" s="85"/>
    </row>
    <row r="207" spans="1:7" ht="15" thickBot="1" x14ac:dyDescent="0.35">
      <c r="A207" s="157"/>
      <c r="B207" s="161"/>
      <c r="C207" s="161"/>
      <c r="D207" s="273"/>
      <c r="E207" s="273"/>
      <c r="F207" s="274"/>
    </row>
    <row r="208" spans="1:7" x14ac:dyDescent="0.3">
      <c r="A208" s="150"/>
      <c r="B208" s="200"/>
      <c r="C208" s="61"/>
      <c r="D208" s="61"/>
      <c r="E208" s="61"/>
      <c r="F208" s="61"/>
    </row>
    <row r="209" spans="1:7" x14ac:dyDescent="0.3">
      <c r="A209" s="150"/>
      <c r="B209" s="17"/>
      <c r="C209" s="61"/>
      <c r="D209" s="61"/>
      <c r="E209" s="61"/>
      <c r="G209" s="220">
        <f>F8-F90-F176</f>
        <v>0</v>
      </c>
    </row>
    <row r="210" spans="1:7" x14ac:dyDescent="0.3">
      <c r="G210" s="220">
        <f>F8-F188</f>
        <v>0</v>
      </c>
    </row>
  </sheetData>
  <mergeCells count="22">
    <mergeCell ref="A85:F85"/>
    <mergeCell ref="A86:F86"/>
    <mergeCell ref="A87:F87"/>
    <mergeCell ref="A88:F88"/>
    <mergeCell ref="A170:F170"/>
    <mergeCell ref="D207:F207"/>
    <mergeCell ref="A141:B141"/>
    <mergeCell ref="A151:B151"/>
    <mergeCell ref="A171:F171"/>
    <mergeCell ref="A172:F172"/>
    <mergeCell ref="A173:F173"/>
    <mergeCell ref="C204:D204"/>
    <mergeCell ref="C203:D203"/>
    <mergeCell ref="C205:D205"/>
    <mergeCell ref="E198:F198"/>
    <mergeCell ref="E197:F197"/>
    <mergeCell ref="A70:B70"/>
    <mergeCell ref="A1:F1"/>
    <mergeCell ref="A2:F2"/>
    <mergeCell ref="A3:F3"/>
    <mergeCell ref="A4:F4"/>
    <mergeCell ref="A34:B34"/>
  </mergeCells>
  <printOptions horizontalCentered="1"/>
  <pageMargins left="0.31496062992125984" right="0.11811023622047245" top="0.35433070866141736" bottom="0.15748031496062992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C471C-E9FE-4DF7-8664-5EC85CCE0D34}">
  <sheetPr>
    <tabColor theme="9" tint="0.79998168889431442"/>
  </sheetPr>
  <dimension ref="A1:H220"/>
  <sheetViews>
    <sheetView topLeftCell="B1" workbookViewId="0">
      <selection sqref="A1:G1"/>
    </sheetView>
  </sheetViews>
  <sheetFormatPr baseColWidth="10" defaultRowHeight="13.2" x14ac:dyDescent="0.25"/>
  <cols>
    <col min="1" max="1" width="11.5546875" style="150"/>
    <col min="2" max="2" width="47.44140625" style="61" customWidth="1"/>
    <col min="3" max="3" width="16.6640625" style="61" customWidth="1"/>
    <col min="4" max="4" width="18.33203125" style="61" customWidth="1"/>
    <col min="5" max="5" width="18" style="61" customWidth="1"/>
    <col min="6" max="6" width="20.33203125" style="61" bestFit="1" customWidth="1"/>
    <col min="7" max="7" width="22.33203125" style="61" bestFit="1" customWidth="1"/>
    <col min="8" max="8" width="6.77734375" style="61" customWidth="1"/>
    <col min="9" max="16384" width="11.5546875" style="61"/>
  </cols>
  <sheetData>
    <row r="1" spans="1:7" ht="17.399999999999999" x14ac:dyDescent="0.3">
      <c r="A1" s="282" t="s">
        <v>3</v>
      </c>
      <c r="B1" s="282"/>
      <c r="C1" s="282"/>
      <c r="D1" s="282"/>
      <c r="E1" s="282"/>
      <c r="F1" s="282"/>
      <c r="G1" s="282"/>
    </row>
    <row r="2" spans="1:7" ht="17.399999999999999" x14ac:dyDescent="0.3">
      <c r="A2" s="282" t="s">
        <v>252</v>
      </c>
      <c r="B2" s="282"/>
      <c r="C2" s="282"/>
      <c r="D2" s="282"/>
      <c r="E2" s="282"/>
      <c r="F2" s="282"/>
      <c r="G2" s="282"/>
    </row>
    <row r="3" spans="1:7" ht="17.399999999999999" x14ac:dyDescent="0.3">
      <c r="A3" s="282" t="s">
        <v>378</v>
      </c>
      <c r="B3" s="282"/>
      <c r="C3" s="282"/>
      <c r="D3" s="282"/>
      <c r="E3" s="282"/>
      <c r="F3" s="282"/>
      <c r="G3" s="282"/>
    </row>
    <row r="4" spans="1:7" ht="17.399999999999999" x14ac:dyDescent="0.3">
      <c r="A4" s="282" t="s">
        <v>488</v>
      </c>
      <c r="B4" s="282"/>
      <c r="C4" s="282"/>
      <c r="D4" s="282"/>
      <c r="E4" s="282"/>
      <c r="F4" s="282"/>
      <c r="G4" s="282"/>
    </row>
    <row r="5" spans="1:7" ht="17.399999999999999" x14ac:dyDescent="0.3">
      <c r="A5" s="140"/>
      <c r="B5" s="79"/>
      <c r="C5" s="79"/>
      <c r="D5" s="79"/>
      <c r="E5" s="79"/>
      <c r="F5" s="79"/>
      <c r="G5" s="79"/>
    </row>
    <row r="6" spans="1:7" ht="18" thickBot="1" x14ac:dyDescent="0.35">
      <c r="A6" s="140"/>
      <c r="B6" s="79"/>
      <c r="C6" s="79"/>
      <c r="D6" s="79"/>
      <c r="E6" s="79"/>
      <c r="F6" s="79"/>
      <c r="G6" s="79"/>
    </row>
    <row r="7" spans="1:7" ht="15.6" x14ac:dyDescent="0.3">
      <c r="A7" s="141" t="s">
        <v>172</v>
      </c>
      <c r="B7" s="97" t="s">
        <v>173</v>
      </c>
      <c r="C7" s="97" t="s">
        <v>253</v>
      </c>
      <c r="D7" s="97" t="s">
        <v>254</v>
      </c>
      <c r="E7" s="97" t="s">
        <v>175</v>
      </c>
      <c r="F7" s="97" t="s">
        <v>176</v>
      </c>
      <c r="G7" s="98" t="s">
        <v>177</v>
      </c>
    </row>
    <row r="8" spans="1:7" x14ac:dyDescent="0.25">
      <c r="A8" s="142"/>
      <c r="G8" s="67"/>
    </row>
    <row r="9" spans="1:7" ht="15.6" x14ac:dyDescent="0.3">
      <c r="A9" s="143">
        <v>4</v>
      </c>
      <c r="B9" s="84" t="s">
        <v>255</v>
      </c>
      <c r="C9" s="217"/>
      <c r="D9" s="217"/>
      <c r="E9" s="217"/>
      <c r="F9" s="217"/>
      <c r="G9" s="99">
        <f>F10+F23</f>
        <v>5713435961.3100004</v>
      </c>
    </row>
    <row r="10" spans="1:7" ht="15.6" x14ac:dyDescent="0.3">
      <c r="A10" s="144">
        <v>43</v>
      </c>
      <c r="B10" s="198" t="s">
        <v>256</v>
      </c>
      <c r="C10" s="218"/>
      <c r="D10" s="218"/>
      <c r="E10" s="218"/>
      <c r="F10" s="219">
        <f>E11+E19</f>
        <v>5548616166</v>
      </c>
      <c r="G10" s="67"/>
    </row>
    <row r="11" spans="1:7" x14ac:dyDescent="0.25">
      <c r="A11" s="145">
        <v>4340</v>
      </c>
      <c r="B11" s="71" t="s">
        <v>257</v>
      </c>
      <c r="E11" s="220">
        <f>D12+D15</f>
        <v>7395108166</v>
      </c>
      <c r="G11" s="67"/>
    </row>
    <row r="12" spans="1:7" x14ac:dyDescent="0.25">
      <c r="A12" s="145">
        <v>434001</v>
      </c>
      <c r="B12" s="71" t="s">
        <v>258</v>
      </c>
      <c r="D12" s="220">
        <f>C13+C14</f>
        <v>7385968000</v>
      </c>
      <c r="G12" s="67"/>
    </row>
    <row r="13" spans="1:7" x14ac:dyDescent="0.25">
      <c r="A13" s="146">
        <v>43400101</v>
      </c>
      <c r="B13" s="68" t="s">
        <v>259</v>
      </c>
      <c r="C13" s="221">
        <v>962048000</v>
      </c>
      <c r="D13" s="68"/>
      <c r="E13" s="68"/>
      <c r="F13" s="68"/>
      <c r="G13" s="67"/>
    </row>
    <row r="14" spans="1:7" x14ac:dyDescent="0.25">
      <c r="A14" s="146">
        <v>43400102</v>
      </c>
      <c r="B14" s="68" t="s">
        <v>260</v>
      </c>
      <c r="C14" s="91">
        <v>6423920000</v>
      </c>
      <c r="D14" s="68"/>
      <c r="E14" s="68"/>
      <c r="F14" s="68"/>
      <c r="G14" s="67"/>
    </row>
    <row r="15" spans="1:7" x14ac:dyDescent="0.25">
      <c r="A15" s="145">
        <v>434002</v>
      </c>
      <c r="B15" s="71" t="s">
        <v>261</v>
      </c>
      <c r="D15" s="220">
        <f>SUM(C16:C18)</f>
        <v>9140166</v>
      </c>
      <c r="G15" s="67"/>
    </row>
    <row r="16" spans="1:7" x14ac:dyDescent="0.25">
      <c r="A16" s="146">
        <v>43400202</v>
      </c>
      <c r="B16" s="68" t="s">
        <v>262</v>
      </c>
      <c r="C16" s="221">
        <v>5061107</v>
      </c>
      <c r="D16" s="68"/>
      <c r="E16" s="68"/>
      <c r="F16" s="68"/>
      <c r="G16" s="69"/>
    </row>
    <row r="17" spans="1:8" x14ac:dyDescent="0.25">
      <c r="A17" s="146">
        <v>43400206</v>
      </c>
      <c r="B17" s="68" t="s">
        <v>263</v>
      </c>
      <c r="C17" s="221">
        <v>4079059</v>
      </c>
      <c r="D17" s="68"/>
      <c r="E17" s="68"/>
      <c r="F17" s="68"/>
      <c r="G17" s="69"/>
    </row>
    <row r="18" spans="1:8" x14ac:dyDescent="0.25">
      <c r="A18" s="146">
        <v>43400209</v>
      </c>
      <c r="B18" s="68" t="s">
        <v>264</v>
      </c>
      <c r="C18" s="91">
        <v>0</v>
      </c>
      <c r="D18" s="68"/>
      <c r="E18" s="68"/>
      <c r="F18" s="68"/>
      <c r="G18" s="69"/>
    </row>
    <row r="19" spans="1:8" x14ac:dyDescent="0.25">
      <c r="A19" s="145">
        <v>4395</v>
      </c>
      <c r="B19" s="71" t="s">
        <v>265</v>
      </c>
      <c r="E19" s="220">
        <f>D20</f>
        <v>-1846492000</v>
      </c>
      <c r="G19" s="67"/>
    </row>
    <row r="20" spans="1:8" x14ac:dyDescent="0.25">
      <c r="A20" s="142">
        <v>439508</v>
      </c>
      <c r="B20" s="61" t="s">
        <v>107</v>
      </c>
      <c r="D20" s="220">
        <f>SUM(C21:C22)</f>
        <v>-1846492000</v>
      </c>
      <c r="G20" s="67"/>
    </row>
    <row r="21" spans="1:8" x14ac:dyDescent="0.25">
      <c r="A21" s="146">
        <v>43950801</v>
      </c>
      <c r="B21" s="68" t="s">
        <v>115</v>
      </c>
      <c r="C21" s="221">
        <v>-369298400</v>
      </c>
      <c r="D21" s="68"/>
      <c r="E21" s="68"/>
      <c r="F21" s="68"/>
      <c r="G21" s="69"/>
      <c r="H21" s="68"/>
    </row>
    <row r="22" spans="1:8" x14ac:dyDescent="0.25">
      <c r="A22" s="146">
        <v>43950802</v>
      </c>
      <c r="B22" s="68" t="s">
        <v>266</v>
      </c>
      <c r="C22" s="91">
        <v>-1477193600</v>
      </c>
      <c r="D22" s="68"/>
      <c r="E22" s="68"/>
      <c r="F22" s="68"/>
      <c r="G22" s="69"/>
      <c r="H22" s="68"/>
    </row>
    <row r="23" spans="1:8" ht="15.6" x14ac:dyDescent="0.3">
      <c r="A23" s="144">
        <v>48</v>
      </c>
      <c r="B23" s="222" t="s">
        <v>267</v>
      </c>
      <c r="C23" s="218"/>
      <c r="D23" s="218"/>
      <c r="E23" s="223"/>
      <c r="F23" s="219">
        <f>E24+E28+E31</f>
        <v>164819795.31</v>
      </c>
      <c r="G23" s="92"/>
    </row>
    <row r="24" spans="1:8" x14ac:dyDescent="0.25">
      <c r="A24" s="145">
        <v>4802</v>
      </c>
      <c r="B24" s="71" t="s">
        <v>268</v>
      </c>
      <c r="E24" s="220">
        <f>D25</f>
        <v>120901293</v>
      </c>
      <c r="F24" s="68"/>
      <c r="G24" s="67"/>
    </row>
    <row r="25" spans="1:8" x14ac:dyDescent="0.25">
      <c r="A25" s="146"/>
      <c r="B25" s="68"/>
      <c r="C25" s="68"/>
      <c r="D25" s="224">
        <f>SUM(C26:C27)</f>
        <v>120901293</v>
      </c>
      <c r="E25" s="221"/>
      <c r="F25" s="68"/>
      <c r="G25" s="67"/>
    </row>
    <row r="26" spans="1:8" x14ac:dyDescent="0.25">
      <c r="A26" s="146">
        <v>480201</v>
      </c>
      <c r="B26" s="68" t="s">
        <v>269</v>
      </c>
      <c r="C26" s="221">
        <v>111836120</v>
      </c>
      <c r="D26" s="224"/>
      <c r="E26" s="221"/>
      <c r="F26" s="68"/>
      <c r="G26" s="67"/>
    </row>
    <row r="27" spans="1:8" x14ac:dyDescent="0.25">
      <c r="A27" s="146">
        <v>480204</v>
      </c>
      <c r="B27" s="68" t="s">
        <v>270</v>
      </c>
      <c r="C27" s="221">
        <v>9065173</v>
      </c>
      <c r="D27" s="68"/>
      <c r="E27" s="68"/>
      <c r="F27" s="68"/>
      <c r="G27" s="67"/>
    </row>
    <row r="28" spans="1:8" x14ac:dyDescent="0.25">
      <c r="A28" s="145">
        <v>4805</v>
      </c>
      <c r="B28" s="71" t="s">
        <v>268</v>
      </c>
      <c r="C28" s="93"/>
      <c r="D28" s="224"/>
      <c r="E28" s="220">
        <f>D29</f>
        <v>4696253.3099999996</v>
      </c>
      <c r="F28" s="68"/>
      <c r="G28" s="67"/>
    </row>
    <row r="29" spans="1:8" x14ac:dyDescent="0.25">
      <c r="A29" s="146">
        <v>480590</v>
      </c>
      <c r="B29" s="68" t="s">
        <v>120</v>
      </c>
      <c r="C29" s="93"/>
      <c r="D29" s="224">
        <f>C30</f>
        <v>4696253.3099999996</v>
      </c>
      <c r="E29" s="68"/>
      <c r="F29" s="68"/>
      <c r="G29" s="67"/>
    </row>
    <row r="30" spans="1:8" x14ac:dyDescent="0.25">
      <c r="A30" s="146">
        <v>480590</v>
      </c>
      <c r="B30" s="68" t="s">
        <v>120</v>
      </c>
      <c r="C30" s="91">
        <v>4696253.3099999996</v>
      </c>
      <c r="D30" s="68"/>
      <c r="E30" s="68"/>
      <c r="F30" s="68"/>
      <c r="G30" s="67"/>
    </row>
    <row r="31" spans="1:8" x14ac:dyDescent="0.25">
      <c r="A31" s="145">
        <v>4808</v>
      </c>
      <c r="B31" s="71" t="s">
        <v>271</v>
      </c>
      <c r="C31" s="73"/>
      <c r="D31" s="71"/>
      <c r="E31" s="220">
        <f>D32</f>
        <v>39222249</v>
      </c>
      <c r="F31" s="68"/>
      <c r="G31" s="67"/>
    </row>
    <row r="32" spans="1:8" x14ac:dyDescent="0.25">
      <c r="A32" s="145">
        <v>4808</v>
      </c>
      <c r="B32" s="71" t="s">
        <v>271</v>
      </c>
      <c r="C32" s="73"/>
      <c r="D32" s="225">
        <f>SUM(C33:C39)</f>
        <v>39222249</v>
      </c>
      <c r="E32" s="220"/>
      <c r="F32" s="68"/>
      <c r="G32" s="67"/>
    </row>
    <row r="33" spans="1:7" x14ac:dyDescent="0.25">
      <c r="A33" s="146">
        <v>480817</v>
      </c>
      <c r="B33" s="68" t="s">
        <v>193</v>
      </c>
      <c r="C33" s="70">
        <v>29186603</v>
      </c>
      <c r="D33" s="68"/>
      <c r="E33" s="221"/>
      <c r="F33" s="68"/>
      <c r="G33" s="67"/>
    </row>
    <row r="34" spans="1:7" x14ac:dyDescent="0.25">
      <c r="A34" s="146">
        <v>480818</v>
      </c>
      <c r="B34" s="68" t="s">
        <v>372</v>
      </c>
      <c r="C34" s="70">
        <v>801450</v>
      </c>
      <c r="D34" s="68"/>
      <c r="E34" s="221"/>
      <c r="F34" s="68"/>
      <c r="G34" s="67"/>
    </row>
    <row r="35" spans="1:7" x14ac:dyDescent="0.25">
      <c r="A35" s="146">
        <v>480819</v>
      </c>
      <c r="B35" s="68" t="s">
        <v>373</v>
      </c>
      <c r="C35" s="70">
        <v>89000</v>
      </c>
      <c r="D35" s="68"/>
      <c r="E35" s="221"/>
      <c r="F35" s="68"/>
      <c r="G35" s="67"/>
    </row>
    <row r="36" spans="1:7" x14ac:dyDescent="0.25">
      <c r="A36" s="146">
        <v>480825</v>
      </c>
      <c r="B36" s="68" t="s">
        <v>272</v>
      </c>
      <c r="C36" s="70">
        <v>0</v>
      </c>
      <c r="D36" s="68"/>
      <c r="E36" s="221"/>
      <c r="F36" s="68"/>
      <c r="G36" s="67"/>
    </row>
    <row r="37" spans="1:7" x14ac:dyDescent="0.25">
      <c r="A37" s="146">
        <v>480826</v>
      </c>
      <c r="B37" s="68" t="s">
        <v>273</v>
      </c>
      <c r="C37" s="70">
        <v>9145196</v>
      </c>
      <c r="D37" s="68"/>
      <c r="E37" s="221"/>
      <c r="F37" s="68"/>
      <c r="G37" s="67"/>
    </row>
    <row r="38" spans="1:7" x14ac:dyDescent="0.25">
      <c r="A38" s="146">
        <v>480828</v>
      </c>
      <c r="B38" s="68" t="s">
        <v>170</v>
      </c>
      <c r="C38" s="70">
        <v>0</v>
      </c>
      <c r="D38" s="68"/>
      <c r="E38" s="221"/>
      <c r="F38" s="68"/>
      <c r="G38" s="67"/>
    </row>
    <row r="39" spans="1:7" x14ac:dyDescent="0.25">
      <c r="A39" s="146">
        <v>480890</v>
      </c>
      <c r="B39" s="68" t="s">
        <v>117</v>
      </c>
      <c r="C39" s="91">
        <v>0</v>
      </c>
      <c r="D39" s="68"/>
      <c r="E39" s="221"/>
      <c r="F39" s="68"/>
      <c r="G39" s="67"/>
    </row>
    <row r="40" spans="1:7" x14ac:dyDescent="0.25">
      <c r="A40" s="146"/>
      <c r="B40" s="68"/>
      <c r="C40" s="93"/>
      <c r="D40" s="68"/>
      <c r="E40" s="68"/>
      <c r="F40" s="68"/>
      <c r="G40" s="69"/>
    </row>
    <row r="41" spans="1:7" ht="15.6" x14ac:dyDescent="0.3">
      <c r="A41" s="143">
        <v>5</v>
      </c>
      <c r="B41" s="217" t="s">
        <v>274</v>
      </c>
      <c r="C41" s="217"/>
      <c r="D41" s="217"/>
      <c r="E41" s="217"/>
      <c r="F41" s="217"/>
      <c r="G41" s="99">
        <f>F42+F129+F150+F169</f>
        <v>5496216902.8599997</v>
      </c>
    </row>
    <row r="42" spans="1:7" ht="15.6" x14ac:dyDescent="0.3">
      <c r="A42" s="144">
        <v>51</v>
      </c>
      <c r="B42" s="222" t="s">
        <v>275</v>
      </c>
      <c r="C42" s="218"/>
      <c r="D42" s="222"/>
      <c r="E42" s="222"/>
      <c r="F42" s="219">
        <f>E43+E50+E53+E62+E67+E80+E87+E118</f>
        <v>673977494</v>
      </c>
      <c r="G42" s="92"/>
    </row>
    <row r="43" spans="1:7" x14ac:dyDescent="0.25">
      <c r="A43" s="145">
        <v>5101</v>
      </c>
      <c r="B43" s="71" t="s">
        <v>276</v>
      </c>
      <c r="C43" s="71"/>
      <c r="D43" s="71"/>
      <c r="E43" s="220">
        <f>D44+D46+D48</f>
        <v>271157771</v>
      </c>
      <c r="F43" s="71"/>
      <c r="G43" s="67"/>
    </row>
    <row r="44" spans="1:7" x14ac:dyDescent="0.25">
      <c r="A44" s="147">
        <v>510101</v>
      </c>
      <c r="B44" s="226" t="s">
        <v>277</v>
      </c>
      <c r="C44" s="226"/>
      <c r="D44" s="224">
        <f>C45</f>
        <v>262350051</v>
      </c>
      <c r="E44" s="226"/>
      <c r="F44" s="226"/>
      <c r="G44" s="69"/>
    </row>
    <row r="45" spans="1:7" x14ac:dyDescent="0.25">
      <c r="A45" s="146">
        <v>51010101</v>
      </c>
      <c r="B45" s="68" t="s">
        <v>278</v>
      </c>
      <c r="C45" s="91">
        <v>262350051</v>
      </c>
      <c r="D45" s="68"/>
      <c r="E45" s="68"/>
      <c r="F45" s="68"/>
      <c r="G45" s="69"/>
    </row>
    <row r="46" spans="1:7" x14ac:dyDescent="0.25">
      <c r="A46" s="146">
        <v>510119</v>
      </c>
      <c r="B46" s="68" t="s">
        <v>279</v>
      </c>
      <c r="C46" s="221"/>
      <c r="D46" s="224">
        <f>C47</f>
        <v>8159720</v>
      </c>
      <c r="E46" s="68"/>
      <c r="F46" s="68"/>
      <c r="G46" s="69"/>
    </row>
    <row r="47" spans="1:7" x14ac:dyDescent="0.25">
      <c r="A47" s="146">
        <v>51011901</v>
      </c>
      <c r="B47" s="68" t="s">
        <v>280</v>
      </c>
      <c r="C47" s="91">
        <v>8159720</v>
      </c>
      <c r="D47" s="68"/>
      <c r="E47" s="68"/>
      <c r="F47" s="68"/>
      <c r="G47" s="69"/>
    </row>
    <row r="48" spans="1:7" x14ac:dyDescent="0.25">
      <c r="A48" s="146">
        <v>510123</v>
      </c>
      <c r="B48" s="68" t="s">
        <v>281</v>
      </c>
      <c r="C48" s="68"/>
      <c r="D48" s="224">
        <f>C49</f>
        <v>648000</v>
      </c>
      <c r="E48" s="68"/>
      <c r="F48" s="68"/>
      <c r="G48" s="69"/>
    </row>
    <row r="49" spans="1:7" x14ac:dyDescent="0.25">
      <c r="A49" s="146">
        <v>51012301</v>
      </c>
      <c r="B49" s="68" t="s">
        <v>282</v>
      </c>
      <c r="C49" s="91">
        <v>648000</v>
      </c>
      <c r="D49" s="68"/>
      <c r="E49" s="68"/>
      <c r="F49" s="68"/>
      <c r="G49" s="69"/>
    </row>
    <row r="50" spans="1:7" x14ac:dyDescent="0.25">
      <c r="A50" s="145">
        <v>5102</v>
      </c>
      <c r="B50" s="71" t="s">
        <v>283</v>
      </c>
      <c r="C50" s="71"/>
      <c r="D50" s="71"/>
      <c r="E50" s="220">
        <f>D51</f>
        <v>0</v>
      </c>
      <c r="F50" s="68"/>
      <c r="G50" s="69"/>
    </row>
    <row r="51" spans="1:7" x14ac:dyDescent="0.25">
      <c r="A51" s="147">
        <v>510203</v>
      </c>
      <c r="B51" s="226" t="s">
        <v>170</v>
      </c>
      <c r="C51" s="226"/>
      <c r="D51" s="224">
        <f>C52</f>
        <v>0</v>
      </c>
      <c r="E51" s="71"/>
      <c r="F51" s="68"/>
      <c r="G51" s="69"/>
    </row>
    <row r="52" spans="1:7" x14ac:dyDescent="0.25">
      <c r="A52" s="146">
        <v>51020301</v>
      </c>
      <c r="B52" s="68" t="s">
        <v>284</v>
      </c>
      <c r="C52" s="91">
        <v>0</v>
      </c>
      <c r="D52" s="68"/>
      <c r="E52" s="68"/>
      <c r="F52" s="68"/>
      <c r="G52" s="69"/>
    </row>
    <row r="53" spans="1:7" x14ac:dyDescent="0.25">
      <c r="A53" s="145">
        <v>5103</v>
      </c>
      <c r="B53" s="71" t="s">
        <v>285</v>
      </c>
      <c r="C53" s="71"/>
      <c r="D53" s="71"/>
      <c r="E53" s="220">
        <f>D54+D56+D58+D60</f>
        <v>79170900</v>
      </c>
      <c r="F53" s="71"/>
      <c r="G53" s="94"/>
    </row>
    <row r="54" spans="1:7" x14ac:dyDescent="0.25">
      <c r="A54" s="147">
        <v>510302</v>
      </c>
      <c r="B54" s="226" t="s">
        <v>286</v>
      </c>
      <c r="C54" s="226"/>
      <c r="D54" s="224">
        <f>C55</f>
        <v>11456300</v>
      </c>
      <c r="E54" s="68"/>
      <c r="F54" s="68"/>
      <c r="G54" s="69"/>
    </row>
    <row r="55" spans="1:7" x14ac:dyDescent="0.25">
      <c r="A55" s="146">
        <v>51030201</v>
      </c>
      <c r="B55" s="68" t="s">
        <v>287</v>
      </c>
      <c r="C55" s="91">
        <v>11456300</v>
      </c>
      <c r="D55" s="68"/>
      <c r="E55" s="68"/>
      <c r="F55" s="68"/>
      <c r="G55" s="69"/>
    </row>
    <row r="56" spans="1:7" x14ac:dyDescent="0.25">
      <c r="A56" s="147">
        <v>510303</v>
      </c>
      <c r="B56" s="226" t="s">
        <v>288</v>
      </c>
      <c r="C56" s="226"/>
      <c r="D56" s="224">
        <f>C57</f>
        <v>13800</v>
      </c>
      <c r="E56" s="68"/>
      <c r="F56" s="68"/>
      <c r="G56" s="69"/>
    </row>
    <row r="57" spans="1:7" x14ac:dyDescent="0.25">
      <c r="A57" s="146">
        <v>51030301</v>
      </c>
      <c r="B57" s="68" t="s">
        <v>289</v>
      </c>
      <c r="C57" s="91">
        <v>13800</v>
      </c>
      <c r="D57" s="68"/>
      <c r="E57" s="68"/>
      <c r="F57" s="68"/>
      <c r="G57" s="69"/>
    </row>
    <row r="58" spans="1:7" x14ac:dyDescent="0.25">
      <c r="A58" s="147">
        <v>510305</v>
      </c>
      <c r="B58" s="226" t="s">
        <v>290</v>
      </c>
      <c r="C58" s="226"/>
      <c r="D58" s="224">
        <f>C59</f>
        <v>1417300</v>
      </c>
      <c r="E58" s="226"/>
      <c r="F58" s="68"/>
      <c r="G58" s="69"/>
    </row>
    <row r="59" spans="1:7" x14ac:dyDescent="0.25">
      <c r="A59" s="146">
        <v>51030501</v>
      </c>
      <c r="B59" s="68" t="s">
        <v>291</v>
      </c>
      <c r="C59" s="91">
        <v>1417300</v>
      </c>
      <c r="D59" s="68"/>
      <c r="E59" s="68"/>
      <c r="F59" s="68"/>
      <c r="G59" s="69"/>
    </row>
    <row r="60" spans="1:7" x14ac:dyDescent="0.25">
      <c r="A60" s="147">
        <v>510390</v>
      </c>
      <c r="B60" s="226" t="s">
        <v>292</v>
      </c>
      <c r="C60" s="226"/>
      <c r="D60" s="224">
        <f>C61</f>
        <v>66283500</v>
      </c>
      <c r="E60" s="226"/>
      <c r="F60" s="68"/>
      <c r="G60" s="69"/>
    </row>
    <row r="61" spans="1:7" x14ac:dyDescent="0.25">
      <c r="A61" s="146">
        <v>51039001</v>
      </c>
      <c r="B61" s="68" t="s">
        <v>293</v>
      </c>
      <c r="C61" s="91">
        <v>66283500</v>
      </c>
      <c r="D61" s="68"/>
      <c r="E61" s="68"/>
      <c r="F61" s="68"/>
      <c r="G61" s="69"/>
    </row>
    <row r="62" spans="1:7" x14ac:dyDescent="0.25">
      <c r="A62" s="145">
        <v>5104</v>
      </c>
      <c r="B62" s="71" t="s">
        <v>294</v>
      </c>
      <c r="C62" s="93"/>
      <c r="D62" s="68"/>
      <c r="E62" s="220">
        <f>D63+D65</f>
        <v>0</v>
      </c>
      <c r="F62" s="68"/>
      <c r="G62" s="69"/>
    </row>
    <row r="63" spans="1:7" x14ac:dyDescent="0.25">
      <c r="A63" s="147">
        <v>510401</v>
      </c>
      <c r="B63" s="226" t="s">
        <v>295</v>
      </c>
      <c r="C63" s="226"/>
      <c r="D63" s="224">
        <f>C64</f>
        <v>0</v>
      </c>
      <c r="E63" s="68"/>
      <c r="F63" s="68"/>
      <c r="G63" s="69"/>
    </row>
    <row r="64" spans="1:7" x14ac:dyDescent="0.25">
      <c r="A64" s="146">
        <v>51040101</v>
      </c>
      <c r="B64" s="68" t="s">
        <v>296</v>
      </c>
      <c r="C64" s="91">
        <v>0</v>
      </c>
      <c r="D64" s="68"/>
      <c r="E64" s="68"/>
      <c r="F64" s="68"/>
      <c r="G64" s="69"/>
    </row>
    <row r="65" spans="1:7" x14ac:dyDescent="0.25">
      <c r="A65" s="147">
        <v>510402</v>
      </c>
      <c r="B65" s="226" t="s">
        <v>297</v>
      </c>
      <c r="C65" s="226"/>
      <c r="D65" s="224">
        <f>C66</f>
        <v>0</v>
      </c>
      <c r="E65" s="68"/>
      <c r="F65" s="68"/>
      <c r="G65" s="69"/>
    </row>
    <row r="66" spans="1:7" x14ac:dyDescent="0.25">
      <c r="A66" s="146">
        <v>51040201</v>
      </c>
      <c r="B66" s="68" t="s">
        <v>297</v>
      </c>
      <c r="C66" s="91">
        <v>0</v>
      </c>
      <c r="D66" s="68"/>
      <c r="E66" s="68"/>
      <c r="F66" s="68"/>
      <c r="G66" s="69"/>
    </row>
    <row r="67" spans="1:7" x14ac:dyDescent="0.25">
      <c r="A67" s="145">
        <v>5107</v>
      </c>
      <c r="B67" s="71" t="s">
        <v>298</v>
      </c>
      <c r="C67" s="71"/>
      <c r="D67" s="71"/>
      <c r="E67" s="220">
        <f>D68+D70+D72+D74+D76+D78</f>
        <v>31689512</v>
      </c>
      <c r="F67" s="68"/>
      <c r="G67" s="69"/>
    </row>
    <row r="68" spans="1:7" x14ac:dyDescent="0.25">
      <c r="A68" s="147">
        <v>510701</v>
      </c>
      <c r="B68" s="226" t="s">
        <v>90</v>
      </c>
      <c r="C68" s="226"/>
      <c r="D68" s="224">
        <f>C69</f>
        <v>11290198</v>
      </c>
      <c r="E68" s="68"/>
      <c r="F68" s="68"/>
      <c r="G68" s="69"/>
    </row>
    <row r="69" spans="1:7" x14ac:dyDescent="0.25">
      <c r="A69" s="146">
        <v>51070101</v>
      </c>
      <c r="B69" s="68" t="s">
        <v>299</v>
      </c>
      <c r="C69" s="91">
        <v>11290198</v>
      </c>
      <c r="D69" s="68"/>
      <c r="E69" s="68"/>
      <c r="F69" s="68"/>
      <c r="G69" s="69"/>
    </row>
    <row r="70" spans="1:7" x14ac:dyDescent="0.25">
      <c r="A70" s="147">
        <v>510702</v>
      </c>
      <c r="B70" s="226" t="s">
        <v>89</v>
      </c>
      <c r="C70" s="226"/>
      <c r="D70" s="224">
        <f>C71</f>
        <v>3281150</v>
      </c>
      <c r="E70" s="68"/>
      <c r="F70" s="68"/>
      <c r="G70" s="69"/>
    </row>
    <row r="71" spans="1:7" x14ac:dyDescent="0.25">
      <c r="A71" s="146">
        <v>51070201</v>
      </c>
      <c r="B71" s="68" t="s">
        <v>300</v>
      </c>
      <c r="C71" s="91">
        <v>3281150</v>
      </c>
      <c r="D71" s="68"/>
      <c r="E71" s="68"/>
      <c r="F71" s="68"/>
      <c r="G71" s="69"/>
    </row>
    <row r="72" spans="1:7" x14ac:dyDescent="0.25">
      <c r="A72" s="147">
        <v>510703</v>
      </c>
      <c r="B72" s="226" t="s">
        <v>301</v>
      </c>
      <c r="C72" s="226"/>
      <c r="D72" s="224">
        <f>C73</f>
        <v>0</v>
      </c>
      <c r="E72" s="68"/>
      <c r="F72" s="68"/>
      <c r="G72" s="69"/>
    </row>
    <row r="73" spans="1:7" x14ac:dyDescent="0.25">
      <c r="A73" s="146">
        <v>51070301</v>
      </c>
      <c r="B73" s="68" t="s">
        <v>302</v>
      </c>
      <c r="C73" s="91">
        <v>0</v>
      </c>
      <c r="D73" s="68"/>
      <c r="E73" s="68"/>
      <c r="F73" s="68"/>
      <c r="G73" s="69"/>
    </row>
    <row r="74" spans="1:7" x14ac:dyDescent="0.25">
      <c r="A74" s="147">
        <v>510704</v>
      </c>
      <c r="B74" s="226" t="s">
        <v>91</v>
      </c>
      <c r="C74" s="226"/>
      <c r="D74" s="224">
        <f>C75</f>
        <v>5363893</v>
      </c>
      <c r="E74" s="68"/>
      <c r="F74" s="68"/>
      <c r="G74" s="69"/>
    </row>
    <row r="75" spans="1:7" x14ac:dyDescent="0.25">
      <c r="A75" s="146">
        <v>51070401</v>
      </c>
      <c r="B75" s="68" t="s">
        <v>303</v>
      </c>
      <c r="C75" s="91">
        <v>5363893</v>
      </c>
      <c r="D75" s="68"/>
      <c r="E75" s="68"/>
      <c r="F75" s="68"/>
      <c r="G75" s="69"/>
    </row>
    <row r="76" spans="1:7" x14ac:dyDescent="0.25">
      <c r="A76" s="147">
        <v>510705</v>
      </c>
      <c r="B76" s="226" t="s">
        <v>304</v>
      </c>
      <c r="C76" s="226"/>
      <c r="D76" s="224">
        <f>C77</f>
        <v>2188721</v>
      </c>
      <c r="E76" s="68"/>
      <c r="F76" s="68"/>
      <c r="G76" s="69"/>
    </row>
    <row r="77" spans="1:7" x14ac:dyDescent="0.25">
      <c r="A77" s="146">
        <v>51070501</v>
      </c>
      <c r="B77" s="68" t="s">
        <v>305</v>
      </c>
      <c r="C77" s="91">
        <v>2188721</v>
      </c>
      <c r="D77" s="68"/>
      <c r="E77" s="68"/>
      <c r="F77" s="68"/>
      <c r="G77" s="69"/>
    </row>
    <row r="78" spans="1:7" x14ac:dyDescent="0.25">
      <c r="A78" s="147">
        <v>510706</v>
      </c>
      <c r="B78" s="226" t="s">
        <v>306</v>
      </c>
      <c r="C78" s="226"/>
      <c r="D78" s="224">
        <f>C79</f>
        <v>9565550</v>
      </c>
      <c r="E78" s="68"/>
      <c r="F78" s="68"/>
      <c r="G78" s="69"/>
    </row>
    <row r="79" spans="1:7" x14ac:dyDescent="0.25">
      <c r="A79" s="146">
        <v>51070601</v>
      </c>
      <c r="B79" s="68" t="s">
        <v>307</v>
      </c>
      <c r="C79" s="91">
        <v>9565550</v>
      </c>
      <c r="D79" s="68"/>
      <c r="E79" s="68"/>
      <c r="F79" s="68"/>
      <c r="G79" s="69"/>
    </row>
    <row r="80" spans="1:7" x14ac:dyDescent="0.25">
      <c r="A80" s="145">
        <v>5108</v>
      </c>
      <c r="B80" s="71" t="s">
        <v>308</v>
      </c>
      <c r="C80" s="71"/>
      <c r="D80" s="71"/>
      <c r="E80" s="220">
        <f>D81+D85</f>
        <v>155000</v>
      </c>
      <c r="F80" s="68"/>
      <c r="G80" s="69"/>
    </row>
    <row r="81" spans="1:7" x14ac:dyDescent="0.25">
      <c r="A81" s="147">
        <v>510803</v>
      </c>
      <c r="B81" s="226" t="s">
        <v>309</v>
      </c>
      <c r="C81" s="204"/>
      <c r="D81" s="224">
        <f>SUM(C82:C84)</f>
        <v>155000</v>
      </c>
      <c r="E81" s="68"/>
      <c r="F81" s="68"/>
      <c r="G81" s="69"/>
    </row>
    <row r="82" spans="1:7" x14ac:dyDescent="0.25">
      <c r="A82" s="146">
        <v>51080301</v>
      </c>
      <c r="B82" s="68" t="s">
        <v>310</v>
      </c>
      <c r="C82" s="93">
        <v>155000</v>
      </c>
      <c r="D82" s="68"/>
      <c r="E82" s="68"/>
      <c r="F82" s="68"/>
      <c r="G82" s="69"/>
    </row>
    <row r="83" spans="1:7" x14ac:dyDescent="0.25">
      <c r="A83" s="146">
        <v>51080302</v>
      </c>
      <c r="B83" s="68" t="s">
        <v>311</v>
      </c>
      <c r="C83" s="93">
        <v>0</v>
      </c>
      <c r="D83" s="68"/>
      <c r="E83" s="68"/>
      <c r="F83" s="68"/>
      <c r="G83" s="69"/>
    </row>
    <row r="84" spans="1:7" x14ac:dyDescent="0.25">
      <c r="A84" s="146">
        <v>51080303</v>
      </c>
      <c r="B84" s="68" t="s">
        <v>312</v>
      </c>
      <c r="C84" s="91">
        <v>0</v>
      </c>
      <c r="D84" s="68"/>
      <c r="E84" s="68"/>
      <c r="F84" s="68"/>
      <c r="G84" s="69"/>
    </row>
    <row r="85" spans="1:7" x14ac:dyDescent="0.25">
      <c r="A85" s="147">
        <v>510804</v>
      </c>
      <c r="B85" s="226" t="s">
        <v>309</v>
      </c>
      <c r="C85" s="204"/>
      <c r="D85" s="224">
        <f>C86</f>
        <v>0</v>
      </c>
      <c r="E85" s="68"/>
      <c r="F85" s="68"/>
      <c r="G85" s="69"/>
    </row>
    <row r="86" spans="1:7" x14ac:dyDescent="0.25">
      <c r="A86" s="146">
        <v>51080401</v>
      </c>
      <c r="B86" s="68" t="s">
        <v>313</v>
      </c>
      <c r="C86" s="91">
        <v>0</v>
      </c>
      <c r="D86" s="68"/>
      <c r="E86" s="68"/>
      <c r="F86" s="68"/>
      <c r="G86" s="69"/>
    </row>
    <row r="87" spans="1:7" x14ac:dyDescent="0.25">
      <c r="A87" s="145">
        <v>5111</v>
      </c>
      <c r="B87" s="71" t="s">
        <v>314</v>
      </c>
      <c r="C87" s="71"/>
      <c r="D87" s="71"/>
      <c r="E87" s="220">
        <f>D88+D90+D92+D95+D97+D99+D101+D103+D105+D107+D109+D111+D113+D116</f>
        <v>170423482</v>
      </c>
      <c r="F87" s="68"/>
      <c r="G87" s="69"/>
    </row>
    <row r="88" spans="1:7" x14ac:dyDescent="0.25">
      <c r="A88" s="147">
        <v>511110</v>
      </c>
      <c r="B88" s="226" t="s">
        <v>315</v>
      </c>
      <c r="C88" s="226"/>
      <c r="D88" s="224">
        <f>C89</f>
        <v>7999920</v>
      </c>
      <c r="E88" s="220"/>
      <c r="F88" s="68"/>
      <c r="G88" s="69"/>
    </row>
    <row r="89" spans="1:7" x14ac:dyDescent="0.25">
      <c r="A89" s="146">
        <v>51111001</v>
      </c>
      <c r="B89" s="68" t="s">
        <v>316</v>
      </c>
      <c r="C89" s="91">
        <v>7999920</v>
      </c>
      <c r="D89" s="68"/>
      <c r="E89" s="220"/>
      <c r="F89" s="68"/>
      <c r="G89" s="69"/>
    </row>
    <row r="90" spans="1:7" x14ac:dyDescent="0.25">
      <c r="A90" s="147">
        <v>511114</v>
      </c>
      <c r="B90" s="226" t="s">
        <v>317</v>
      </c>
      <c r="C90" s="226"/>
      <c r="D90" s="224">
        <f>C91</f>
        <v>3514350</v>
      </c>
      <c r="E90" s="68"/>
      <c r="F90" s="68"/>
      <c r="G90" s="69"/>
    </row>
    <row r="91" spans="1:7" x14ac:dyDescent="0.25">
      <c r="A91" s="146">
        <v>51111401</v>
      </c>
      <c r="B91" s="68" t="s">
        <v>318</v>
      </c>
      <c r="C91" s="91">
        <v>3514350</v>
      </c>
      <c r="D91" s="68"/>
      <c r="E91" s="68"/>
      <c r="F91" s="68"/>
      <c r="G91" s="69"/>
    </row>
    <row r="92" spans="1:7" x14ac:dyDescent="0.25">
      <c r="A92" s="147">
        <v>511115</v>
      </c>
      <c r="B92" s="226" t="s">
        <v>319</v>
      </c>
      <c r="C92" s="226"/>
      <c r="D92" s="224">
        <f>SUM(C93:C94)</f>
        <v>3713082</v>
      </c>
      <c r="E92" s="68"/>
      <c r="F92" s="68"/>
      <c r="G92" s="69"/>
    </row>
    <row r="93" spans="1:7" x14ac:dyDescent="0.25">
      <c r="A93" s="146">
        <v>51111501</v>
      </c>
      <c r="B93" s="68" t="s">
        <v>320</v>
      </c>
      <c r="C93" s="221">
        <v>0</v>
      </c>
      <c r="D93" s="68"/>
      <c r="E93" s="68"/>
      <c r="F93" s="68"/>
      <c r="G93" s="69"/>
    </row>
    <row r="94" spans="1:7" x14ac:dyDescent="0.25">
      <c r="A94" s="146">
        <v>51111503</v>
      </c>
      <c r="B94" s="68" t="s">
        <v>321</v>
      </c>
      <c r="C94" s="91">
        <v>3713082</v>
      </c>
      <c r="D94" s="68"/>
      <c r="E94" s="68"/>
      <c r="F94" s="68"/>
      <c r="G94" s="69"/>
    </row>
    <row r="95" spans="1:7" x14ac:dyDescent="0.25">
      <c r="A95" s="147">
        <v>511117</v>
      </c>
      <c r="B95" s="226" t="s">
        <v>322</v>
      </c>
      <c r="C95" s="226"/>
      <c r="D95" s="224">
        <f>C96</f>
        <v>8181881</v>
      </c>
      <c r="E95" s="68"/>
      <c r="F95" s="68"/>
      <c r="G95" s="69"/>
    </row>
    <row r="96" spans="1:7" x14ac:dyDescent="0.25">
      <c r="A96" s="146">
        <v>51111701</v>
      </c>
      <c r="B96" s="68" t="s">
        <v>323</v>
      </c>
      <c r="C96" s="91">
        <v>8181881</v>
      </c>
      <c r="D96" s="68"/>
      <c r="E96" s="68"/>
      <c r="F96" s="68"/>
      <c r="G96" s="69"/>
    </row>
    <row r="97" spans="1:7" x14ac:dyDescent="0.25">
      <c r="A97" s="147">
        <v>511119</v>
      </c>
      <c r="B97" s="226" t="s">
        <v>75</v>
      </c>
      <c r="C97" s="226"/>
      <c r="D97" s="224">
        <f>C98</f>
        <v>17207934</v>
      </c>
      <c r="E97" s="68"/>
      <c r="F97" s="68"/>
      <c r="G97" s="69"/>
    </row>
    <row r="98" spans="1:7" x14ac:dyDescent="0.25">
      <c r="A98" s="146">
        <v>51111901</v>
      </c>
      <c r="B98" s="68" t="s">
        <v>324</v>
      </c>
      <c r="C98" s="91">
        <v>17207934</v>
      </c>
      <c r="D98" s="68"/>
      <c r="E98" s="68"/>
      <c r="F98" s="68"/>
      <c r="G98" s="69"/>
    </row>
    <row r="99" spans="1:7" x14ac:dyDescent="0.25">
      <c r="A99" s="147">
        <v>511123</v>
      </c>
      <c r="B99" s="226" t="s">
        <v>325</v>
      </c>
      <c r="C99" s="226"/>
      <c r="D99" s="224">
        <f>C100</f>
        <v>0</v>
      </c>
      <c r="E99" s="68"/>
      <c r="F99" s="68"/>
      <c r="G99" s="69"/>
    </row>
    <row r="100" spans="1:7" x14ac:dyDescent="0.25">
      <c r="A100" s="146">
        <v>51112301</v>
      </c>
      <c r="B100" s="68" t="s">
        <v>326</v>
      </c>
      <c r="C100" s="91">
        <v>0</v>
      </c>
      <c r="D100" s="68"/>
      <c r="E100" s="68"/>
      <c r="F100" s="68"/>
      <c r="G100" s="69"/>
    </row>
    <row r="101" spans="1:7" x14ac:dyDescent="0.25">
      <c r="A101" s="147">
        <v>511125</v>
      </c>
      <c r="B101" s="226" t="s">
        <v>327</v>
      </c>
      <c r="C101" s="226"/>
      <c r="D101" s="224">
        <f>C102</f>
        <v>51968997</v>
      </c>
      <c r="E101" s="68"/>
      <c r="F101" s="68"/>
      <c r="G101" s="69"/>
    </row>
    <row r="102" spans="1:7" x14ac:dyDescent="0.25">
      <c r="A102" s="146">
        <v>51112501</v>
      </c>
      <c r="B102" s="68" t="s">
        <v>328</v>
      </c>
      <c r="C102" s="91">
        <v>51968997</v>
      </c>
      <c r="D102" s="68"/>
      <c r="E102" s="68"/>
      <c r="F102" s="68"/>
      <c r="G102" s="69"/>
    </row>
    <row r="103" spans="1:7" x14ac:dyDescent="0.25">
      <c r="A103" s="147">
        <v>511140</v>
      </c>
      <c r="B103" s="226" t="s">
        <v>329</v>
      </c>
      <c r="C103" s="226"/>
      <c r="D103" s="224">
        <f>C104</f>
        <v>19086094</v>
      </c>
      <c r="E103" s="68"/>
      <c r="F103" s="68"/>
      <c r="G103" s="69"/>
    </row>
    <row r="104" spans="1:7" x14ac:dyDescent="0.25">
      <c r="A104" s="146">
        <v>51114001</v>
      </c>
      <c r="B104" s="68" t="s">
        <v>330</v>
      </c>
      <c r="C104" s="91">
        <v>19086094</v>
      </c>
      <c r="D104" s="68"/>
      <c r="E104" s="68"/>
      <c r="F104" s="68"/>
      <c r="G104" s="69"/>
    </row>
    <row r="105" spans="1:7" x14ac:dyDescent="0.25">
      <c r="A105" s="147">
        <v>511146</v>
      </c>
      <c r="B105" s="226" t="s">
        <v>331</v>
      </c>
      <c r="C105" s="226"/>
      <c r="D105" s="224">
        <f>C106</f>
        <v>764830</v>
      </c>
      <c r="E105" s="68"/>
      <c r="F105" s="68"/>
      <c r="G105" s="69"/>
    </row>
    <row r="106" spans="1:7" x14ac:dyDescent="0.25">
      <c r="A106" s="146">
        <v>511146</v>
      </c>
      <c r="B106" s="68" t="s">
        <v>331</v>
      </c>
      <c r="C106" s="91">
        <v>764830</v>
      </c>
      <c r="D106" s="68"/>
      <c r="E106" s="68"/>
      <c r="F106" s="68"/>
      <c r="G106" s="69"/>
    </row>
    <row r="107" spans="1:7" x14ac:dyDescent="0.25">
      <c r="A107" s="147">
        <v>511149</v>
      </c>
      <c r="B107" s="226" t="s">
        <v>332</v>
      </c>
      <c r="C107" s="226"/>
      <c r="D107" s="224">
        <f>C108</f>
        <v>0</v>
      </c>
      <c r="E107" s="68"/>
      <c r="F107" s="68"/>
      <c r="G107" s="69"/>
    </row>
    <row r="108" spans="1:7" x14ac:dyDescent="0.25">
      <c r="A108" s="146">
        <v>51114901</v>
      </c>
      <c r="B108" s="68" t="s">
        <v>333</v>
      </c>
      <c r="C108" s="91">
        <v>0</v>
      </c>
      <c r="D108" s="68"/>
      <c r="E108" s="68"/>
      <c r="F108" s="68"/>
      <c r="G108" s="69"/>
    </row>
    <row r="109" spans="1:7" x14ac:dyDescent="0.25">
      <c r="A109" s="147">
        <v>511163</v>
      </c>
      <c r="B109" s="226" t="s">
        <v>334</v>
      </c>
      <c r="C109" s="226"/>
      <c r="D109" s="224">
        <f>C110</f>
        <v>1313600</v>
      </c>
      <c r="E109" s="68"/>
      <c r="F109" s="68"/>
      <c r="G109" s="69"/>
    </row>
    <row r="110" spans="1:7" x14ac:dyDescent="0.25">
      <c r="A110" s="146">
        <v>511163</v>
      </c>
      <c r="B110" s="68" t="s">
        <v>334</v>
      </c>
      <c r="C110" s="91">
        <v>1313600</v>
      </c>
      <c r="D110" s="68"/>
      <c r="E110" s="68"/>
      <c r="F110" s="68"/>
      <c r="G110" s="69"/>
    </row>
    <row r="111" spans="1:7" x14ac:dyDescent="0.25">
      <c r="A111" s="147">
        <v>511179</v>
      </c>
      <c r="B111" s="226" t="s">
        <v>76</v>
      </c>
      <c r="C111" s="226"/>
      <c r="D111" s="224">
        <f>C112</f>
        <v>53172794</v>
      </c>
      <c r="E111" s="68"/>
      <c r="F111" s="68"/>
      <c r="G111" s="69"/>
    </row>
    <row r="112" spans="1:7" x14ac:dyDescent="0.25">
      <c r="A112" s="146">
        <v>51117901</v>
      </c>
      <c r="B112" s="68" t="s">
        <v>335</v>
      </c>
      <c r="C112" s="91">
        <v>53172794</v>
      </c>
      <c r="D112" s="68"/>
      <c r="E112" s="68"/>
      <c r="F112" s="68"/>
      <c r="G112" s="69"/>
    </row>
    <row r="113" spans="1:7" x14ac:dyDescent="0.25">
      <c r="A113" s="147">
        <v>511180</v>
      </c>
      <c r="B113" s="226" t="s">
        <v>77</v>
      </c>
      <c r="C113" s="226"/>
      <c r="D113" s="224">
        <f>SUM(C114:C115)</f>
        <v>3500000</v>
      </c>
      <c r="E113" s="68"/>
      <c r="F113" s="68"/>
      <c r="G113" s="69"/>
    </row>
    <row r="114" spans="1:7" x14ac:dyDescent="0.25">
      <c r="A114" s="146">
        <v>51118001</v>
      </c>
      <c r="B114" s="68" t="s">
        <v>336</v>
      </c>
      <c r="C114" s="221">
        <v>0</v>
      </c>
      <c r="D114" s="224"/>
      <c r="E114" s="68"/>
      <c r="F114" s="68"/>
      <c r="G114" s="69"/>
    </row>
    <row r="115" spans="1:7" x14ac:dyDescent="0.25">
      <c r="A115" s="146">
        <v>51118002</v>
      </c>
      <c r="B115" s="68" t="s">
        <v>337</v>
      </c>
      <c r="C115" s="91">
        <v>3500000</v>
      </c>
      <c r="D115" s="68"/>
      <c r="E115" s="68"/>
      <c r="F115" s="68"/>
      <c r="G115" s="69"/>
    </row>
    <row r="116" spans="1:7" x14ac:dyDescent="0.25">
      <c r="A116" s="147">
        <v>511190</v>
      </c>
      <c r="B116" s="226" t="s">
        <v>338</v>
      </c>
      <c r="C116" s="226"/>
      <c r="D116" s="224">
        <f>C117</f>
        <v>0</v>
      </c>
      <c r="E116" s="68"/>
      <c r="F116" s="68"/>
      <c r="G116" s="69"/>
    </row>
    <row r="117" spans="1:7" x14ac:dyDescent="0.25">
      <c r="A117" s="146">
        <v>51119007</v>
      </c>
      <c r="B117" s="68" t="s">
        <v>339</v>
      </c>
      <c r="C117" s="91">
        <v>0</v>
      </c>
      <c r="D117" s="68"/>
      <c r="E117" s="68"/>
      <c r="F117" s="68"/>
      <c r="G117" s="69"/>
    </row>
    <row r="118" spans="1:7" x14ac:dyDescent="0.25">
      <c r="A118" s="145">
        <v>5120</v>
      </c>
      <c r="B118" s="71" t="s">
        <v>340</v>
      </c>
      <c r="C118" s="71"/>
      <c r="D118" s="71"/>
      <c r="E118" s="220">
        <f>D119+D121+D123+D125+D127</f>
        <v>121380829</v>
      </c>
      <c r="F118" s="68"/>
      <c r="G118" s="69"/>
    </row>
    <row r="119" spans="1:7" x14ac:dyDescent="0.25">
      <c r="A119" s="147">
        <v>512001</v>
      </c>
      <c r="B119" s="226" t="s">
        <v>341</v>
      </c>
      <c r="C119" s="226"/>
      <c r="D119" s="224">
        <f>C120</f>
        <v>0</v>
      </c>
      <c r="E119" s="68"/>
      <c r="F119" s="68"/>
      <c r="G119" s="69"/>
    </row>
    <row r="120" spans="1:7" x14ac:dyDescent="0.25">
      <c r="A120" s="146">
        <v>512001</v>
      </c>
      <c r="B120" s="68" t="s">
        <v>341</v>
      </c>
      <c r="C120" s="91">
        <v>0</v>
      </c>
      <c r="D120" s="68"/>
      <c r="E120" s="68"/>
      <c r="F120" s="68"/>
      <c r="G120" s="69"/>
    </row>
    <row r="121" spans="1:7" x14ac:dyDescent="0.25">
      <c r="A121" s="147">
        <v>512002</v>
      </c>
      <c r="B121" s="226" t="s">
        <v>342</v>
      </c>
      <c r="C121" s="226"/>
      <c r="D121" s="224">
        <f>C122</f>
        <v>121380829</v>
      </c>
      <c r="E121" s="68"/>
      <c r="F121" s="68"/>
      <c r="G121" s="69"/>
    </row>
    <row r="122" spans="1:7" x14ac:dyDescent="0.25">
      <c r="A122" s="146">
        <v>512002</v>
      </c>
      <c r="B122" s="68" t="s">
        <v>342</v>
      </c>
      <c r="C122" s="91">
        <v>121380829</v>
      </c>
      <c r="D122" s="68"/>
      <c r="E122" s="68"/>
      <c r="F122" s="68"/>
      <c r="G122" s="69"/>
    </row>
    <row r="123" spans="1:7" x14ac:dyDescent="0.25">
      <c r="A123" s="147">
        <v>512010</v>
      </c>
      <c r="B123" s="226" t="s">
        <v>343</v>
      </c>
      <c r="C123" s="226"/>
      <c r="D123" s="224">
        <f>C124</f>
        <v>0</v>
      </c>
      <c r="E123" s="68"/>
      <c r="F123" s="68"/>
      <c r="G123" s="69"/>
    </row>
    <row r="124" spans="1:7" x14ac:dyDescent="0.25">
      <c r="A124" s="146">
        <v>51201001</v>
      </c>
      <c r="B124" s="68" t="s">
        <v>343</v>
      </c>
      <c r="C124" s="91">
        <v>0</v>
      </c>
      <c r="D124" s="68"/>
      <c r="E124" s="68"/>
      <c r="F124" s="68"/>
      <c r="G124" s="69"/>
    </row>
    <row r="125" spans="1:7" x14ac:dyDescent="0.25">
      <c r="A125" s="147">
        <v>512024</v>
      </c>
      <c r="B125" s="226" t="s">
        <v>344</v>
      </c>
      <c r="C125" s="226"/>
      <c r="D125" s="224">
        <f>C126</f>
        <v>0</v>
      </c>
      <c r="E125" s="68"/>
      <c r="F125" s="68"/>
      <c r="G125" s="69"/>
    </row>
    <row r="126" spans="1:7" x14ac:dyDescent="0.25">
      <c r="A126" s="146">
        <v>512024</v>
      </c>
      <c r="B126" s="68" t="s">
        <v>344</v>
      </c>
      <c r="C126" s="91">
        <v>0</v>
      </c>
      <c r="D126" s="68"/>
      <c r="E126" s="68"/>
      <c r="F126" s="68"/>
      <c r="G126" s="69"/>
    </row>
    <row r="127" spans="1:7" x14ac:dyDescent="0.25">
      <c r="A127" s="147">
        <v>512026</v>
      </c>
      <c r="B127" s="226" t="s">
        <v>344</v>
      </c>
      <c r="C127" s="224"/>
      <c r="D127" s="224">
        <f>C128</f>
        <v>0</v>
      </c>
      <c r="E127" s="68"/>
      <c r="F127" s="68"/>
      <c r="G127" s="69"/>
    </row>
    <row r="128" spans="1:7" x14ac:dyDescent="0.25">
      <c r="A128" s="146">
        <v>512026</v>
      </c>
      <c r="B128" s="68" t="s">
        <v>345</v>
      </c>
      <c r="C128" s="91">
        <v>0</v>
      </c>
      <c r="D128" s="68"/>
      <c r="E128" s="68"/>
      <c r="F128" s="68"/>
      <c r="G128" s="72"/>
    </row>
    <row r="129" spans="1:7" ht="15.6" x14ac:dyDescent="0.3">
      <c r="A129" s="144">
        <v>53</v>
      </c>
      <c r="B129" s="222" t="s">
        <v>450</v>
      </c>
      <c r="C129" s="222"/>
      <c r="D129" s="222"/>
      <c r="E129" s="222"/>
      <c r="F129" s="219">
        <f>E130+E133+E144</f>
        <v>63971432</v>
      </c>
      <c r="G129" s="92"/>
    </row>
    <row r="130" spans="1:7" x14ac:dyDescent="0.25">
      <c r="A130" s="145">
        <v>5347</v>
      </c>
      <c r="B130" s="71" t="s">
        <v>346</v>
      </c>
      <c r="C130" s="71"/>
      <c r="D130" s="71"/>
      <c r="E130" s="220">
        <f>D131</f>
        <v>0</v>
      </c>
      <c r="F130" s="71"/>
      <c r="G130" s="69"/>
    </row>
    <row r="131" spans="1:7" x14ac:dyDescent="0.25">
      <c r="A131" s="147">
        <v>534702</v>
      </c>
      <c r="B131" s="226" t="s">
        <v>198</v>
      </c>
      <c r="C131" s="226"/>
      <c r="D131" s="224">
        <f>C132</f>
        <v>0</v>
      </c>
      <c r="E131" s="68"/>
      <c r="F131" s="68"/>
      <c r="G131" s="69"/>
    </row>
    <row r="132" spans="1:7" x14ac:dyDescent="0.25">
      <c r="A132" s="146">
        <v>534702</v>
      </c>
      <c r="B132" s="68" t="s">
        <v>198</v>
      </c>
      <c r="C132" s="91">
        <v>0</v>
      </c>
      <c r="D132" s="68"/>
      <c r="E132" s="68"/>
      <c r="F132" s="68"/>
      <c r="G132" s="69"/>
    </row>
    <row r="133" spans="1:7" x14ac:dyDescent="0.25">
      <c r="A133" s="145">
        <v>5330</v>
      </c>
      <c r="B133" s="71" t="s">
        <v>448</v>
      </c>
      <c r="C133" s="71"/>
      <c r="D133" s="71"/>
      <c r="E133" s="220">
        <f>D134+D136+D138+D140+D142</f>
        <v>63020468</v>
      </c>
      <c r="F133" s="71"/>
      <c r="G133" s="69"/>
    </row>
    <row r="134" spans="1:7" x14ac:dyDescent="0.25">
      <c r="A134" s="147">
        <v>533001</v>
      </c>
      <c r="B134" s="226" t="s">
        <v>347</v>
      </c>
      <c r="C134" s="226"/>
      <c r="D134" s="224">
        <f>C135</f>
        <v>51848510</v>
      </c>
      <c r="E134" s="68"/>
      <c r="F134" s="68"/>
      <c r="G134" s="69"/>
    </row>
    <row r="135" spans="1:7" x14ac:dyDescent="0.25">
      <c r="A135" s="146">
        <v>533001</v>
      </c>
      <c r="B135" s="68" t="s">
        <v>347</v>
      </c>
      <c r="C135" s="91">
        <v>51848510</v>
      </c>
      <c r="D135" s="68"/>
      <c r="E135" s="68"/>
      <c r="F135" s="68"/>
      <c r="G135" s="69"/>
    </row>
    <row r="136" spans="1:7" x14ac:dyDescent="0.25">
      <c r="A136" s="147">
        <v>533004</v>
      </c>
      <c r="B136" s="226" t="s">
        <v>348</v>
      </c>
      <c r="C136" s="226"/>
      <c r="D136" s="224">
        <f>C137</f>
        <v>2241752</v>
      </c>
      <c r="E136" s="68"/>
      <c r="F136" s="68"/>
      <c r="G136" s="69"/>
    </row>
    <row r="137" spans="1:7" x14ac:dyDescent="0.25">
      <c r="A137" s="146">
        <v>533004</v>
      </c>
      <c r="B137" s="68" t="s">
        <v>348</v>
      </c>
      <c r="C137" s="91">
        <v>2241752</v>
      </c>
      <c r="D137" s="68"/>
      <c r="E137" s="68"/>
      <c r="F137" s="68"/>
      <c r="G137" s="69"/>
    </row>
    <row r="138" spans="1:7" x14ac:dyDescent="0.25">
      <c r="A138" s="147">
        <v>533006</v>
      </c>
      <c r="B138" s="226" t="s">
        <v>349</v>
      </c>
      <c r="C138" s="226"/>
      <c r="D138" s="224">
        <f>C139</f>
        <v>633052</v>
      </c>
      <c r="E138" s="68"/>
      <c r="F138" s="68"/>
      <c r="G138" s="69"/>
    </row>
    <row r="139" spans="1:7" x14ac:dyDescent="0.25">
      <c r="A139" s="146">
        <v>533006</v>
      </c>
      <c r="B139" s="68" t="s">
        <v>349</v>
      </c>
      <c r="C139" s="91">
        <v>633052</v>
      </c>
      <c r="D139" s="68"/>
      <c r="E139" s="68"/>
      <c r="F139" s="68"/>
      <c r="G139" s="69"/>
    </row>
    <row r="140" spans="1:7" x14ac:dyDescent="0.25">
      <c r="A140" s="147">
        <v>533007</v>
      </c>
      <c r="B140" s="226" t="s">
        <v>350</v>
      </c>
      <c r="C140" s="226"/>
      <c r="D140" s="224">
        <f>C141</f>
        <v>6183726</v>
      </c>
      <c r="E140" s="68"/>
      <c r="F140" s="68"/>
      <c r="G140" s="69"/>
    </row>
    <row r="141" spans="1:7" x14ac:dyDescent="0.25">
      <c r="A141" s="146">
        <v>533007</v>
      </c>
      <c r="B141" s="68" t="s">
        <v>350</v>
      </c>
      <c r="C141" s="91">
        <v>6183726</v>
      </c>
      <c r="D141" s="68"/>
      <c r="E141" s="68"/>
      <c r="F141" s="68"/>
      <c r="G141" s="69"/>
    </row>
    <row r="142" spans="1:7" x14ac:dyDescent="0.25">
      <c r="A142" s="147">
        <v>533008</v>
      </c>
      <c r="B142" s="226" t="s">
        <v>351</v>
      </c>
      <c r="C142" s="226"/>
      <c r="D142" s="224">
        <f>C143</f>
        <v>2113428</v>
      </c>
      <c r="E142" s="68"/>
      <c r="F142" s="68"/>
      <c r="G142" s="69"/>
    </row>
    <row r="143" spans="1:7" x14ac:dyDescent="0.25">
      <c r="A143" s="146">
        <v>533008</v>
      </c>
      <c r="B143" s="68" t="s">
        <v>351</v>
      </c>
      <c r="C143" s="91">
        <v>2113428</v>
      </c>
      <c r="D143" s="68"/>
      <c r="E143" s="68"/>
      <c r="F143" s="68"/>
      <c r="G143" s="69"/>
    </row>
    <row r="144" spans="1:7" x14ac:dyDescent="0.25">
      <c r="A144" s="145">
        <v>5366</v>
      </c>
      <c r="B144" s="71" t="s">
        <v>346</v>
      </c>
      <c r="C144" s="71"/>
      <c r="D144" s="71"/>
      <c r="E144" s="220">
        <f>D145</f>
        <v>950964</v>
      </c>
      <c r="F144" s="68"/>
      <c r="G144" s="69"/>
    </row>
    <row r="145" spans="1:7" x14ac:dyDescent="0.25">
      <c r="A145" s="147">
        <v>534702</v>
      </c>
      <c r="B145" s="226" t="s">
        <v>352</v>
      </c>
      <c r="C145" s="226"/>
      <c r="D145" s="224">
        <f>C146</f>
        <v>950964</v>
      </c>
      <c r="E145" s="68"/>
      <c r="F145" s="68"/>
      <c r="G145" s="69"/>
    </row>
    <row r="146" spans="1:7" x14ac:dyDescent="0.25">
      <c r="A146" s="146">
        <v>534702</v>
      </c>
      <c r="B146" s="68" t="s">
        <v>352</v>
      </c>
      <c r="C146" s="91">
        <v>950964</v>
      </c>
      <c r="D146" s="68"/>
      <c r="E146" s="68"/>
      <c r="F146" s="68"/>
      <c r="G146" s="69"/>
    </row>
    <row r="147" spans="1:7" x14ac:dyDescent="0.25">
      <c r="A147" s="146"/>
      <c r="B147" s="68"/>
      <c r="C147" s="93"/>
      <c r="D147" s="68"/>
      <c r="E147" s="68"/>
      <c r="F147" s="68"/>
      <c r="G147" s="69"/>
    </row>
    <row r="148" spans="1:7" x14ac:dyDescent="0.25">
      <c r="A148" s="146"/>
      <c r="B148" s="68"/>
      <c r="C148" s="93"/>
      <c r="D148" s="68"/>
      <c r="E148" s="68"/>
      <c r="F148" s="68"/>
      <c r="G148" s="69"/>
    </row>
    <row r="149" spans="1:7" x14ac:dyDescent="0.25">
      <c r="A149" s="146"/>
      <c r="B149" s="68"/>
      <c r="C149" s="93"/>
      <c r="D149" s="68"/>
      <c r="E149" s="68"/>
      <c r="F149" s="68"/>
      <c r="G149" s="69"/>
    </row>
    <row r="150" spans="1:7" ht="15.6" x14ac:dyDescent="0.3">
      <c r="A150" s="144">
        <v>56</v>
      </c>
      <c r="B150" s="222" t="s">
        <v>449</v>
      </c>
      <c r="C150" s="222"/>
      <c r="D150" s="222"/>
      <c r="E150" s="222"/>
      <c r="F150" s="219">
        <f>E151+E154+E165</f>
        <v>4758190918</v>
      </c>
      <c r="G150" s="95"/>
    </row>
    <row r="151" spans="1:7" x14ac:dyDescent="0.25">
      <c r="A151" s="145">
        <v>5618</v>
      </c>
      <c r="B151" s="71" t="s">
        <v>257</v>
      </c>
      <c r="C151" s="201"/>
      <c r="D151" s="71"/>
      <c r="E151" s="220">
        <f>D152+D155+D157+D159+D163+D165+D167</f>
        <v>4758190918</v>
      </c>
      <c r="F151" s="71"/>
      <c r="G151" s="69"/>
    </row>
    <row r="152" spans="1:7" x14ac:dyDescent="0.25">
      <c r="A152" s="147">
        <v>561802</v>
      </c>
      <c r="B152" s="226" t="s">
        <v>353</v>
      </c>
      <c r="C152" s="226"/>
      <c r="D152" s="224">
        <f>SUM(C153:C154)</f>
        <v>1791709670</v>
      </c>
      <c r="E152" s="68"/>
      <c r="F152" s="68"/>
      <c r="G152" s="69"/>
    </row>
    <row r="153" spans="1:7" x14ac:dyDescent="0.25">
      <c r="A153" s="146">
        <v>56180201</v>
      </c>
      <c r="B153" s="68" t="s">
        <v>133</v>
      </c>
      <c r="C153" s="93">
        <v>0</v>
      </c>
      <c r="D153" s="68"/>
      <c r="E153" s="68"/>
      <c r="F153" s="68"/>
      <c r="G153" s="69"/>
    </row>
    <row r="154" spans="1:7" x14ac:dyDescent="0.25">
      <c r="A154" s="146">
        <v>56180202</v>
      </c>
      <c r="B154" s="68" t="s">
        <v>134</v>
      </c>
      <c r="C154" s="93">
        <v>1791709670</v>
      </c>
      <c r="D154" s="68"/>
      <c r="E154" s="68"/>
      <c r="F154" s="68"/>
      <c r="G154" s="69"/>
    </row>
    <row r="155" spans="1:7" x14ac:dyDescent="0.25">
      <c r="A155" s="147">
        <v>561805</v>
      </c>
      <c r="B155" s="226" t="s">
        <v>354</v>
      </c>
      <c r="C155" s="93"/>
      <c r="D155" s="224">
        <f>C156</f>
        <v>0</v>
      </c>
      <c r="E155" s="68"/>
      <c r="F155" s="68"/>
      <c r="G155" s="69"/>
    </row>
    <row r="156" spans="1:7" x14ac:dyDescent="0.25">
      <c r="A156" s="146">
        <v>561805</v>
      </c>
      <c r="B156" s="68" t="s">
        <v>354</v>
      </c>
      <c r="C156" s="91">
        <v>0</v>
      </c>
      <c r="D156" s="68"/>
      <c r="E156" s="68"/>
      <c r="F156" s="68"/>
      <c r="G156" s="69"/>
    </row>
    <row r="157" spans="1:7" x14ac:dyDescent="0.25">
      <c r="A157" s="147">
        <v>561807</v>
      </c>
      <c r="B157" s="226" t="s">
        <v>355</v>
      </c>
      <c r="C157" s="93"/>
      <c r="D157" s="224">
        <f>C158</f>
        <v>362759544</v>
      </c>
      <c r="E157" s="68"/>
      <c r="F157" s="68"/>
      <c r="G157" s="69"/>
    </row>
    <row r="158" spans="1:7" x14ac:dyDescent="0.25">
      <c r="A158" s="146">
        <v>561807</v>
      </c>
      <c r="B158" s="68" t="s">
        <v>355</v>
      </c>
      <c r="C158" s="91">
        <v>362759544</v>
      </c>
      <c r="D158" s="68"/>
      <c r="E158" s="68"/>
      <c r="F158" s="68"/>
      <c r="G158" s="69"/>
    </row>
    <row r="159" spans="1:7" x14ac:dyDescent="0.25">
      <c r="A159" s="147">
        <v>561809</v>
      </c>
      <c r="B159" s="226" t="s">
        <v>356</v>
      </c>
      <c r="C159" s="93"/>
      <c r="D159" s="224">
        <f>SUM(C160:C162)</f>
        <v>72932914</v>
      </c>
      <c r="E159" s="68"/>
      <c r="F159" s="68"/>
      <c r="G159" s="69"/>
    </row>
    <row r="160" spans="1:7" x14ac:dyDescent="0.25">
      <c r="A160" s="146">
        <v>56180901</v>
      </c>
      <c r="B160" s="68" t="s">
        <v>357</v>
      </c>
      <c r="C160" s="93">
        <v>15995980</v>
      </c>
      <c r="D160" s="68"/>
      <c r="E160" s="68"/>
      <c r="F160" s="68"/>
      <c r="G160" s="69"/>
    </row>
    <row r="161" spans="1:7" x14ac:dyDescent="0.25">
      <c r="A161" s="146">
        <v>56180902</v>
      </c>
      <c r="B161" s="68" t="s">
        <v>358</v>
      </c>
      <c r="C161" s="93">
        <v>42632617</v>
      </c>
      <c r="D161" s="68"/>
      <c r="E161" s="68"/>
      <c r="F161" s="68"/>
      <c r="G161" s="69"/>
    </row>
    <row r="162" spans="1:7" x14ac:dyDescent="0.25">
      <c r="A162" s="146">
        <v>56180903</v>
      </c>
      <c r="B162" s="68" t="s">
        <v>359</v>
      </c>
      <c r="C162" s="91">
        <v>14304317</v>
      </c>
      <c r="D162" s="68"/>
      <c r="E162" s="68"/>
      <c r="F162" s="68"/>
      <c r="G162" s="69"/>
    </row>
    <row r="163" spans="1:7" x14ac:dyDescent="0.25">
      <c r="A163" s="147">
        <v>561810</v>
      </c>
      <c r="B163" s="226" t="s">
        <v>360</v>
      </c>
      <c r="C163" s="93"/>
      <c r="D163" s="224">
        <f>C164</f>
        <v>1162677530</v>
      </c>
      <c r="E163" s="68"/>
      <c r="F163" s="68"/>
      <c r="G163" s="69"/>
    </row>
    <row r="164" spans="1:7" x14ac:dyDescent="0.25">
      <c r="A164" s="146">
        <v>561810</v>
      </c>
      <c r="B164" s="68" t="s">
        <v>360</v>
      </c>
      <c r="C164" s="91">
        <v>1162677530</v>
      </c>
      <c r="D164" s="68"/>
      <c r="E164" s="68"/>
      <c r="F164" s="68"/>
      <c r="G164" s="69"/>
    </row>
    <row r="165" spans="1:7" x14ac:dyDescent="0.25">
      <c r="A165" s="147">
        <v>561811</v>
      </c>
      <c r="B165" s="226" t="s">
        <v>361</v>
      </c>
      <c r="C165" s="93"/>
      <c r="D165" s="224">
        <f>C166</f>
        <v>886316160</v>
      </c>
      <c r="E165" s="68"/>
      <c r="F165" s="68"/>
      <c r="G165" s="69"/>
    </row>
    <row r="166" spans="1:7" x14ac:dyDescent="0.25">
      <c r="A166" s="146">
        <v>561810</v>
      </c>
      <c r="B166" s="68" t="s">
        <v>361</v>
      </c>
      <c r="C166" s="91">
        <v>886316160</v>
      </c>
      <c r="D166" s="68"/>
      <c r="E166" s="68"/>
      <c r="F166" s="68"/>
      <c r="G166" s="69"/>
    </row>
    <row r="167" spans="1:7" x14ac:dyDescent="0.25">
      <c r="A167" s="147">
        <v>561890</v>
      </c>
      <c r="B167" s="226" t="s">
        <v>362</v>
      </c>
      <c r="C167" s="93"/>
      <c r="D167" s="224">
        <f>C168</f>
        <v>481795100</v>
      </c>
      <c r="E167" s="68"/>
      <c r="F167" s="68"/>
      <c r="G167" s="69"/>
    </row>
    <row r="168" spans="1:7" x14ac:dyDescent="0.25">
      <c r="A168" s="146">
        <v>56189001</v>
      </c>
      <c r="B168" s="68" t="s">
        <v>362</v>
      </c>
      <c r="C168" s="91">
        <v>481795100</v>
      </c>
      <c r="D168" s="68"/>
      <c r="E168" s="68"/>
      <c r="F168" s="68"/>
      <c r="G168" s="69"/>
    </row>
    <row r="169" spans="1:7" ht="15.6" x14ac:dyDescent="0.3">
      <c r="A169" s="144">
        <v>58</v>
      </c>
      <c r="B169" s="222" t="s">
        <v>363</v>
      </c>
      <c r="C169" s="222"/>
      <c r="D169" s="222"/>
      <c r="E169" s="222"/>
      <c r="F169" s="219">
        <f>E170+E173+E176</f>
        <v>77058.86</v>
      </c>
      <c r="G169" s="95"/>
    </row>
    <row r="170" spans="1:7" x14ac:dyDescent="0.25">
      <c r="A170" s="145">
        <v>5804</v>
      </c>
      <c r="B170" s="71" t="s">
        <v>268</v>
      </c>
      <c r="C170" s="71"/>
      <c r="D170" s="71"/>
      <c r="E170" s="220">
        <f>D171</f>
        <v>75390</v>
      </c>
      <c r="F170" s="71"/>
      <c r="G170" s="69"/>
    </row>
    <row r="171" spans="1:7" x14ac:dyDescent="0.25">
      <c r="A171" s="147">
        <v>580490</v>
      </c>
      <c r="B171" s="226" t="s">
        <v>141</v>
      </c>
      <c r="C171" s="93"/>
      <c r="D171" s="224">
        <f>C172</f>
        <v>75390</v>
      </c>
      <c r="E171" s="220"/>
      <c r="F171" s="71"/>
      <c r="G171" s="69"/>
    </row>
    <row r="172" spans="1:7" x14ac:dyDescent="0.25">
      <c r="A172" s="146">
        <v>580490</v>
      </c>
      <c r="B172" s="68" t="s">
        <v>141</v>
      </c>
      <c r="C172" s="91">
        <v>75390</v>
      </c>
      <c r="D172" s="68"/>
      <c r="E172" s="220"/>
      <c r="F172" s="71"/>
      <c r="G172" s="69"/>
    </row>
    <row r="173" spans="1:7" x14ac:dyDescent="0.25">
      <c r="A173" s="145">
        <v>5821</v>
      </c>
      <c r="B173" s="71" t="s">
        <v>364</v>
      </c>
      <c r="C173" s="71"/>
      <c r="D173" s="71"/>
      <c r="E173" s="220">
        <f>D174</f>
        <v>0</v>
      </c>
      <c r="F173" s="71"/>
      <c r="G173" s="69"/>
    </row>
    <row r="174" spans="1:7" x14ac:dyDescent="0.25">
      <c r="A174" s="147">
        <v>582101</v>
      </c>
      <c r="B174" s="226" t="s">
        <v>365</v>
      </c>
      <c r="C174" s="93"/>
      <c r="D174" s="224">
        <f>C175</f>
        <v>0</v>
      </c>
      <c r="E174" s="220"/>
      <c r="F174" s="71"/>
      <c r="G174" s="69"/>
    </row>
    <row r="175" spans="1:7" x14ac:dyDescent="0.25">
      <c r="A175" s="146">
        <v>582101</v>
      </c>
      <c r="B175" s="68" t="s">
        <v>365</v>
      </c>
      <c r="C175" s="91">
        <v>0</v>
      </c>
      <c r="D175" s="68"/>
      <c r="E175" s="220"/>
      <c r="F175" s="71"/>
      <c r="G175" s="69"/>
    </row>
    <row r="176" spans="1:7" x14ac:dyDescent="0.25">
      <c r="A176" s="145">
        <v>5890</v>
      </c>
      <c r="B176" s="71" t="s">
        <v>366</v>
      </c>
      <c r="C176" s="71"/>
      <c r="D176" s="71"/>
      <c r="E176" s="220">
        <f>D177</f>
        <v>1668.86</v>
      </c>
      <c r="F176" s="68"/>
      <c r="G176" s="67"/>
    </row>
    <row r="177" spans="1:7" x14ac:dyDescent="0.25">
      <c r="A177" s="147">
        <v>589090</v>
      </c>
      <c r="B177" s="226" t="s">
        <v>143</v>
      </c>
      <c r="C177" s="93"/>
      <c r="D177" s="224">
        <f>C178</f>
        <v>1668.86</v>
      </c>
      <c r="E177" s="220"/>
      <c r="F177" s="68"/>
      <c r="G177" s="67"/>
    </row>
    <row r="178" spans="1:7" x14ac:dyDescent="0.25">
      <c r="A178" s="146">
        <v>589090</v>
      </c>
      <c r="B178" s="68" t="s">
        <v>143</v>
      </c>
      <c r="C178" s="91">
        <v>1668.86</v>
      </c>
      <c r="D178" s="68"/>
      <c r="E178" s="220"/>
      <c r="F178" s="68"/>
      <c r="G178" s="67"/>
    </row>
    <row r="179" spans="1:7" ht="17.399999999999999" x14ac:dyDescent="0.3">
      <c r="A179" s="283" t="s">
        <v>367</v>
      </c>
      <c r="B179" s="284"/>
      <c r="C179" s="227"/>
      <c r="D179" s="227"/>
      <c r="E179" s="227"/>
      <c r="F179" s="227"/>
      <c r="G179" s="151">
        <f>G9-G41</f>
        <v>217219058.45000076</v>
      </c>
    </row>
    <row r="180" spans="1:7" x14ac:dyDescent="0.25">
      <c r="A180" s="148"/>
      <c r="B180" s="73"/>
      <c r="C180" s="73"/>
      <c r="D180" s="68"/>
      <c r="E180" s="68"/>
      <c r="F180" s="68"/>
      <c r="G180" s="67"/>
    </row>
    <row r="181" spans="1:7" x14ac:dyDescent="0.25">
      <c r="A181" s="148"/>
      <c r="B181" s="73"/>
      <c r="C181" s="73"/>
      <c r="D181" s="68"/>
      <c r="E181" s="68"/>
      <c r="F181" s="68"/>
      <c r="G181" s="67"/>
    </row>
    <row r="182" spans="1:7" x14ac:dyDescent="0.25">
      <c r="A182" s="148"/>
      <c r="B182" s="73"/>
      <c r="C182" s="73"/>
      <c r="D182" s="68"/>
      <c r="E182" s="68"/>
      <c r="F182" s="68"/>
      <c r="G182" s="67"/>
    </row>
    <row r="183" spans="1:7" x14ac:dyDescent="0.25">
      <c r="A183" s="148"/>
      <c r="B183" s="73"/>
      <c r="C183" s="73"/>
      <c r="D183" s="68"/>
      <c r="E183" s="68"/>
      <c r="F183" s="68"/>
      <c r="G183" s="67"/>
    </row>
    <row r="184" spans="1:7" x14ac:dyDescent="0.25">
      <c r="A184" s="148"/>
      <c r="B184" s="73"/>
      <c r="C184" s="73"/>
      <c r="D184" s="68"/>
      <c r="E184" s="68"/>
      <c r="F184" s="68"/>
      <c r="G184" s="67"/>
    </row>
    <row r="185" spans="1:7" x14ac:dyDescent="0.25">
      <c r="A185" s="148"/>
      <c r="B185" s="73"/>
      <c r="C185" s="73"/>
      <c r="D185" s="68"/>
      <c r="E185" s="68"/>
      <c r="F185" s="68"/>
      <c r="G185" s="67"/>
    </row>
    <row r="186" spans="1:7" x14ac:dyDescent="0.25">
      <c r="A186" s="148"/>
      <c r="G186" s="67"/>
    </row>
    <row r="187" spans="1:7" ht="13.8" x14ac:dyDescent="0.3">
      <c r="A187" s="148"/>
      <c r="B187" s="60"/>
      <c r="F187" s="159"/>
      <c r="G187" s="160"/>
    </row>
    <row r="188" spans="1:7" x14ac:dyDescent="0.25">
      <c r="A188" s="216"/>
      <c r="B188" s="96" t="s">
        <v>481</v>
      </c>
      <c r="C188" s="71"/>
      <c r="D188" s="71"/>
      <c r="E188" s="71"/>
      <c r="F188" s="279" t="s">
        <v>483</v>
      </c>
      <c r="G188" s="280"/>
    </row>
    <row r="189" spans="1:7" x14ac:dyDescent="0.25">
      <c r="A189" s="216"/>
      <c r="B189" s="96" t="s">
        <v>160</v>
      </c>
      <c r="C189" s="71"/>
      <c r="D189" s="71"/>
      <c r="E189" s="71"/>
      <c r="F189" s="277" t="s">
        <v>479</v>
      </c>
      <c r="G189" s="278"/>
    </row>
    <row r="190" spans="1:7" x14ac:dyDescent="0.25">
      <c r="A190" s="215"/>
      <c r="B190" s="96"/>
      <c r="C190" s="71"/>
      <c r="D190" s="71"/>
      <c r="E190" s="96"/>
      <c r="G190" s="67"/>
    </row>
    <row r="191" spans="1:7" x14ac:dyDescent="0.25">
      <c r="A191" s="215"/>
      <c r="B191" s="96"/>
      <c r="C191" s="71"/>
      <c r="D191" s="71"/>
      <c r="E191" s="96"/>
      <c r="F191" s="96"/>
      <c r="G191" s="214"/>
    </row>
    <row r="192" spans="1:7" x14ac:dyDescent="0.25">
      <c r="A192" s="215"/>
      <c r="B192" s="96"/>
      <c r="C192" s="285"/>
      <c r="D192" s="285"/>
      <c r="E192" s="285"/>
      <c r="F192" s="96"/>
      <c r="G192" s="214"/>
    </row>
    <row r="193" spans="1:7" x14ac:dyDescent="0.25">
      <c r="A193" s="215"/>
      <c r="B193" s="96"/>
      <c r="C193" s="281" t="s">
        <v>161</v>
      </c>
      <c r="D193" s="281"/>
      <c r="E193" s="281"/>
      <c r="F193" s="96"/>
      <c r="G193" s="214"/>
    </row>
    <row r="194" spans="1:7" x14ac:dyDescent="0.25">
      <c r="A194" s="215"/>
      <c r="B194" s="96"/>
      <c r="C194" s="281" t="s">
        <v>251</v>
      </c>
      <c r="D194" s="281"/>
      <c r="E194" s="281"/>
      <c r="F194" s="96"/>
      <c r="G194" s="214"/>
    </row>
    <row r="195" spans="1:7" x14ac:dyDescent="0.25">
      <c r="A195" s="215"/>
      <c r="B195" s="96"/>
      <c r="C195" s="275" t="s">
        <v>480</v>
      </c>
      <c r="D195" s="275"/>
      <c r="E195" s="275"/>
      <c r="F195" s="96"/>
      <c r="G195" s="214"/>
    </row>
    <row r="196" spans="1:7" x14ac:dyDescent="0.25">
      <c r="A196" s="215"/>
      <c r="B196" s="96"/>
      <c r="C196" s="71"/>
      <c r="D196" s="71"/>
      <c r="E196" s="96"/>
      <c r="F196" s="96"/>
      <c r="G196" s="214"/>
    </row>
    <row r="197" spans="1:7" x14ac:dyDescent="0.25">
      <c r="A197" s="215"/>
      <c r="B197" s="96"/>
      <c r="C197" s="71"/>
      <c r="D197" s="71"/>
      <c r="E197" s="96"/>
      <c r="F197" s="96"/>
      <c r="G197" s="214"/>
    </row>
    <row r="198" spans="1:7" ht="15" customHeight="1" thickBot="1" x14ac:dyDescent="0.3">
      <c r="A198" s="157"/>
      <c r="B198" s="158"/>
      <c r="C198" s="158"/>
      <c r="D198" s="158"/>
      <c r="E198" s="273"/>
      <c r="F198" s="273"/>
      <c r="G198" s="274"/>
    </row>
    <row r="199" spans="1:7" x14ac:dyDescent="0.25">
      <c r="A199" s="149"/>
      <c r="B199" s="73"/>
      <c r="C199" s="73"/>
      <c r="D199" s="68"/>
      <c r="E199" s="68"/>
      <c r="F199" s="68"/>
    </row>
    <row r="200" spans="1:7" x14ac:dyDescent="0.25">
      <c r="A200" s="149"/>
      <c r="B200" s="73"/>
      <c r="C200" s="73"/>
      <c r="D200" s="68"/>
      <c r="E200" s="68"/>
      <c r="F200" s="68"/>
    </row>
    <row r="201" spans="1:7" x14ac:dyDescent="0.25">
      <c r="A201" s="149"/>
      <c r="B201" s="73"/>
      <c r="C201" s="73"/>
      <c r="D201" s="68"/>
      <c r="E201" s="68"/>
      <c r="F201" s="68"/>
    </row>
    <row r="202" spans="1:7" x14ac:dyDescent="0.25">
      <c r="A202" s="149"/>
      <c r="B202" s="73"/>
      <c r="C202" s="73"/>
      <c r="D202" s="68"/>
      <c r="E202" s="68"/>
      <c r="F202" s="68"/>
    </row>
    <row r="203" spans="1:7" x14ac:dyDescent="0.25">
      <c r="A203" s="149"/>
      <c r="B203" s="73"/>
      <c r="C203" s="73"/>
      <c r="D203" s="68"/>
      <c r="E203" s="68"/>
      <c r="F203" s="68"/>
    </row>
    <row r="204" spans="1:7" x14ac:dyDescent="0.25">
      <c r="A204" s="149"/>
      <c r="B204" s="73"/>
      <c r="C204" s="73"/>
      <c r="D204" s="68"/>
      <c r="E204" s="68"/>
      <c r="F204" s="68"/>
    </row>
    <row r="205" spans="1:7" x14ac:dyDescent="0.25">
      <c r="A205" s="149"/>
      <c r="B205" s="73"/>
      <c r="C205" s="73"/>
      <c r="D205" s="68"/>
      <c r="E205" s="68"/>
      <c r="F205" s="68"/>
    </row>
    <row r="206" spans="1:7" x14ac:dyDescent="0.25">
      <c r="A206" s="149"/>
      <c r="B206" s="73"/>
      <c r="C206" s="73"/>
      <c r="D206" s="68"/>
      <c r="E206" s="68"/>
      <c r="F206" s="68"/>
    </row>
    <row r="207" spans="1:7" x14ac:dyDescent="0.25">
      <c r="A207" s="149"/>
      <c r="B207" s="73"/>
      <c r="C207" s="73"/>
      <c r="D207" s="68"/>
      <c r="E207" s="68"/>
      <c r="F207" s="68"/>
    </row>
    <row r="208" spans="1:7" x14ac:dyDescent="0.25">
      <c r="A208" s="149"/>
      <c r="B208" s="73"/>
      <c r="C208" s="73"/>
      <c r="D208" s="68"/>
      <c r="E208" s="68"/>
      <c r="F208" s="68"/>
    </row>
    <row r="209" spans="1:6" x14ac:dyDescent="0.25">
      <c r="A209" s="149"/>
      <c r="B209" s="73"/>
      <c r="C209" s="73"/>
      <c r="D209" s="68"/>
      <c r="E209" s="68"/>
      <c r="F209" s="68"/>
    </row>
    <row r="210" spans="1:6" x14ac:dyDescent="0.25">
      <c r="A210" s="149"/>
      <c r="B210" s="73"/>
      <c r="C210" s="73"/>
      <c r="D210" s="68"/>
      <c r="E210" s="68"/>
      <c r="F210" s="68"/>
    </row>
    <row r="211" spans="1:6" x14ac:dyDescent="0.25">
      <c r="A211" s="149"/>
      <c r="B211" s="73"/>
      <c r="C211" s="73"/>
      <c r="D211" s="68"/>
      <c r="E211" s="68"/>
      <c r="F211" s="68"/>
    </row>
    <row r="212" spans="1:6" x14ac:dyDescent="0.25">
      <c r="A212" s="149"/>
      <c r="B212" s="73"/>
      <c r="C212" s="73"/>
      <c r="D212" s="68"/>
      <c r="E212" s="68"/>
      <c r="F212" s="68"/>
    </row>
    <row r="213" spans="1:6" x14ac:dyDescent="0.25">
      <c r="A213" s="149"/>
      <c r="B213" s="73"/>
      <c r="C213" s="73"/>
      <c r="D213" s="68"/>
      <c r="E213" s="68"/>
      <c r="F213" s="68"/>
    </row>
    <row r="214" spans="1:6" x14ac:dyDescent="0.25">
      <c r="A214" s="149"/>
      <c r="B214" s="73"/>
      <c r="C214" s="73"/>
      <c r="D214" s="68"/>
      <c r="E214" s="68"/>
      <c r="F214" s="68"/>
    </row>
    <row r="215" spans="1:6" x14ac:dyDescent="0.25">
      <c r="A215" s="149"/>
      <c r="B215" s="73"/>
      <c r="C215" s="73"/>
      <c r="D215" s="68"/>
      <c r="E215" s="68"/>
      <c r="F215" s="68"/>
    </row>
    <row r="216" spans="1:6" x14ac:dyDescent="0.25">
      <c r="A216" s="149"/>
      <c r="B216" s="73"/>
      <c r="C216" s="73"/>
      <c r="D216" s="68"/>
      <c r="E216" s="68"/>
      <c r="F216" s="68"/>
    </row>
    <row r="217" spans="1:6" x14ac:dyDescent="0.25">
      <c r="A217" s="149"/>
      <c r="B217" s="73"/>
      <c r="C217" s="73"/>
      <c r="D217" s="68"/>
      <c r="E217" s="68"/>
      <c r="F217" s="68"/>
    </row>
    <row r="218" spans="1:6" x14ac:dyDescent="0.25">
      <c r="A218" s="149"/>
      <c r="B218" s="73"/>
      <c r="C218" s="73"/>
      <c r="D218" s="68"/>
      <c r="E218" s="68"/>
      <c r="F218" s="68"/>
    </row>
    <row r="219" spans="1:6" x14ac:dyDescent="0.25">
      <c r="A219" s="149"/>
      <c r="B219" s="73"/>
      <c r="C219" s="73"/>
      <c r="D219" s="73"/>
      <c r="E219" s="68"/>
      <c r="F219" s="73"/>
    </row>
    <row r="220" spans="1:6" x14ac:dyDescent="0.25">
      <c r="A220" s="149"/>
      <c r="B220" s="73"/>
      <c r="C220" s="73"/>
      <c r="D220" s="73"/>
      <c r="E220" s="68"/>
      <c r="F220" s="73"/>
    </row>
  </sheetData>
  <mergeCells count="12">
    <mergeCell ref="E198:G198"/>
    <mergeCell ref="C193:E193"/>
    <mergeCell ref="A1:G1"/>
    <mergeCell ref="A2:G2"/>
    <mergeCell ref="A3:G3"/>
    <mergeCell ref="A4:G4"/>
    <mergeCell ref="A179:B179"/>
    <mergeCell ref="C192:E192"/>
    <mergeCell ref="C194:E194"/>
    <mergeCell ref="C195:E195"/>
    <mergeCell ref="F188:G188"/>
    <mergeCell ref="F189:G189"/>
  </mergeCells>
  <printOptions horizontalCentered="1"/>
  <pageMargins left="0.31496062992125984" right="0.11811023622047245" top="0.35433070866141736" bottom="0.15748031496062992" header="0.31496062992125984" footer="0.31496062992125984"/>
  <pageSetup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P173"/>
  <sheetViews>
    <sheetView tabSelected="1" zoomScale="91" zoomScaleNormal="91" workbookViewId="0">
      <selection sqref="A1:P1"/>
    </sheetView>
  </sheetViews>
  <sheetFormatPr baseColWidth="10" defaultColWidth="11.44140625" defaultRowHeight="14.4" x14ac:dyDescent="0.3"/>
  <cols>
    <col min="1" max="1" width="10.77734375" style="1" customWidth="1"/>
    <col min="2" max="2" width="44.44140625" style="1" customWidth="1"/>
    <col min="3" max="3" width="1.21875" style="1" customWidth="1"/>
    <col min="4" max="4" width="7.6640625" style="1" customWidth="1"/>
    <col min="5" max="5" width="1" style="1" customWidth="1"/>
    <col min="6" max="6" width="24.109375" style="1" customWidth="1"/>
    <col min="7" max="7" width="0.6640625" style="1" customWidth="1"/>
    <col min="8" max="8" width="10.33203125" style="1" customWidth="1"/>
    <col min="9" max="9" width="0.6640625" style="1" customWidth="1"/>
    <col min="10" max="10" width="23.44140625" style="1" customWidth="1"/>
    <col min="11" max="11" width="0.5546875" style="1" customWidth="1"/>
    <col min="12" max="12" width="10.44140625" style="1" customWidth="1"/>
    <col min="13" max="13" width="0.6640625" style="1" customWidth="1"/>
    <col min="14" max="14" width="21.77734375" style="1" customWidth="1"/>
    <col min="15" max="15" width="0.77734375" style="1" customWidth="1"/>
    <col min="16" max="16" width="12.44140625" style="1" customWidth="1"/>
    <col min="17" max="16384" width="11.44140625" style="1"/>
  </cols>
  <sheetData>
    <row r="1" spans="1:16" ht="17.399999999999999" x14ac:dyDescent="0.3">
      <c r="A1" s="282" t="s">
        <v>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ht="17.399999999999999" x14ac:dyDescent="0.3">
      <c r="A2" s="282" t="s">
        <v>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3" spans="1:16" ht="17.399999999999999" x14ac:dyDescent="0.3">
      <c r="A3" s="282" t="s">
        <v>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</row>
    <row r="4" spans="1:16" ht="17.399999999999999" x14ac:dyDescent="0.3">
      <c r="A4" s="282" t="s">
        <v>486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</row>
    <row r="5" spans="1:16" ht="17.399999999999999" x14ac:dyDescent="0.3">
      <c r="A5" s="282" t="s">
        <v>6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</row>
    <row r="6" spans="1:16" ht="17.399999999999999" x14ac:dyDescent="0.3">
      <c r="A6" s="4"/>
      <c r="B6" s="2"/>
      <c r="C6" s="2"/>
    </row>
    <row r="7" spans="1:16" ht="49.5" customHeight="1" x14ac:dyDescent="0.3">
      <c r="A7" s="289" t="s">
        <v>0</v>
      </c>
      <c r="B7" s="289"/>
      <c r="C7" s="54"/>
      <c r="D7" s="55" t="s">
        <v>7</v>
      </c>
      <c r="E7" s="54"/>
      <c r="F7" s="54" t="s">
        <v>451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146</v>
      </c>
      <c r="O7" s="54"/>
      <c r="P7" s="55" t="s">
        <v>145</v>
      </c>
    </row>
    <row r="9" spans="1:16" ht="16.2" thickBot="1" x14ac:dyDescent="0.35">
      <c r="A9" s="115">
        <v>1</v>
      </c>
      <c r="B9" s="117" t="s">
        <v>2</v>
      </c>
      <c r="C9" s="115"/>
      <c r="D9" s="116"/>
      <c r="E9" s="117"/>
      <c r="F9" s="118">
        <f>F33+F59</f>
        <v>43102501973.219994</v>
      </c>
      <c r="G9" s="119"/>
      <c r="H9" s="120">
        <v>1</v>
      </c>
      <c r="I9" s="117"/>
      <c r="J9" s="118">
        <f>J33+J59</f>
        <v>33674708422.52</v>
      </c>
      <c r="K9" s="119"/>
      <c r="L9" s="120">
        <v>1</v>
      </c>
      <c r="M9" s="117"/>
      <c r="N9" s="121">
        <f>F9-J9</f>
        <v>9427793550.6999931</v>
      </c>
      <c r="O9" s="117"/>
      <c r="P9" s="122">
        <f>N9/F9*1</f>
        <v>0.2187296124145548</v>
      </c>
    </row>
    <row r="10" spans="1:16" ht="15" thickTop="1" x14ac:dyDescent="0.3">
      <c r="A10" s="6"/>
      <c r="D10" s="5"/>
      <c r="E10" s="5"/>
      <c r="F10" s="7"/>
      <c r="G10" s="7"/>
      <c r="H10" s="27"/>
      <c r="J10" s="7"/>
      <c r="K10" s="19"/>
      <c r="L10" s="27"/>
    </row>
    <row r="11" spans="1:16" ht="15" thickBot="1" x14ac:dyDescent="0.35">
      <c r="A11" s="173">
        <v>11</v>
      </c>
      <c r="B11" s="3" t="s">
        <v>9</v>
      </c>
      <c r="C11" s="3"/>
      <c r="D11" s="5"/>
      <c r="E11" s="5"/>
      <c r="F11" s="16">
        <f>SUM(F12:F18)</f>
        <v>27220352123.849998</v>
      </c>
      <c r="G11" s="18"/>
      <c r="H11" s="28">
        <f>F11/F9*1</f>
        <v>0.63152603393562323</v>
      </c>
      <c r="J11" s="16">
        <f>SUM(J12:J18)</f>
        <v>18109715611.98</v>
      </c>
      <c r="K11" s="20"/>
      <c r="L11" s="28">
        <f>J11/J9*1</f>
        <v>0.53778388768079444</v>
      </c>
      <c r="N11" s="16">
        <f>F11-J11</f>
        <v>9110636511.8699989</v>
      </c>
      <c r="P11" s="28">
        <f>N11/F11*1</f>
        <v>0.33469943630477206</v>
      </c>
    </row>
    <row r="12" spans="1:16" ht="15" thickTop="1" x14ac:dyDescent="0.3">
      <c r="A12" s="172">
        <v>110502</v>
      </c>
      <c r="B12" s="6" t="s">
        <v>11</v>
      </c>
      <c r="C12" s="6"/>
      <c r="D12" s="14"/>
      <c r="E12" s="14"/>
      <c r="F12" s="8">
        <v>1000000</v>
      </c>
      <c r="G12" s="8"/>
      <c r="H12" s="30">
        <f>F12/F11*1</f>
        <v>3.6737217632236923E-5</v>
      </c>
      <c r="I12" s="6"/>
      <c r="J12" s="8">
        <v>1000000</v>
      </c>
      <c r="K12" s="21"/>
      <c r="L12" s="30">
        <f>J12/J11*1</f>
        <v>5.521897866460568E-5</v>
      </c>
      <c r="M12" s="6"/>
      <c r="N12" s="8">
        <f>F12-J12</f>
        <v>0</v>
      </c>
      <c r="O12" s="6"/>
      <c r="P12" s="37">
        <f>N12/F12*1</f>
        <v>0</v>
      </c>
    </row>
    <row r="13" spans="1:16" x14ac:dyDescent="0.3">
      <c r="A13" s="172">
        <v>111005</v>
      </c>
      <c r="B13" s="6" t="s">
        <v>374</v>
      </c>
      <c r="C13" s="6"/>
      <c r="D13" s="14"/>
      <c r="E13" s="14"/>
      <c r="F13" s="87">
        <v>1198757660.4400001</v>
      </c>
      <c r="G13" s="8"/>
      <c r="H13" s="30">
        <f>F13/F11*1</f>
        <v>4.4039021059895454E-2</v>
      </c>
      <c r="I13" s="6"/>
      <c r="J13" s="8">
        <v>2023158687.5699999</v>
      </c>
      <c r="K13" s="21"/>
      <c r="L13" s="30">
        <f>J13/J11*1</f>
        <v>0.11171675640403946</v>
      </c>
      <c r="M13" s="6"/>
      <c r="N13" s="8">
        <f t="shared" ref="N13:N18" si="0">F13-J13</f>
        <v>-824401027.12999988</v>
      </c>
      <c r="O13" s="6"/>
      <c r="P13" s="37">
        <f t="shared" ref="P13:P18" si="1">N13/F13*1</f>
        <v>-0.68771283332396493</v>
      </c>
    </row>
    <row r="14" spans="1:16" x14ac:dyDescent="0.3">
      <c r="A14" s="172">
        <v>111006</v>
      </c>
      <c r="B14" s="6" t="s">
        <v>375</v>
      </c>
      <c r="C14" s="6"/>
      <c r="D14" s="14"/>
      <c r="E14" s="14"/>
      <c r="F14" s="87">
        <v>6856328.0199999996</v>
      </c>
      <c r="G14" s="8"/>
      <c r="H14" s="30">
        <f>F14/F11*1</f>
        <v>2.5188241462874408E-4</v>
      </c>
      <c r="I14" s="6"/>
      <c r="J14" s="8">
        <v>6856328.0199999996</v>
      </c>
      <c r="K14" s="21"/>
      <c r="L14" s="30">
        <f>J14/J11*1</f>
        <v>3.785994306539181E-4</v>
      </c>
      <c r="M14" s="6"/>
      <c r="N14" s="8">
        <f t="shared" si="0"/>
        <v>0</v>
      </c>
      <c r="O14" s="6"/>
      <c r="P14" s="37">
        <f t="shared" si="1"/>
        <v>0</v>
      </c>
    </row>
    <row r="15" spans="1:16" x14ac:dyDescent="0.3">
      <c r="A15" s="172">
        <v>111008</v>
      </c>
      <c r="B15" s="6" t="s">
        <v>376</v>
      </c>
      <c r="C15" s="6"/>
      <c r="D15" s="14"/>
      <c r="E15" s="14"/>
      <c r="F15" s="87">
        <v>1804161939.26</v>
      </c>
      <c r="G15" s="8"/>
      <c r="H15" s="30">
        <f>F15/F11*1</f>
        <v>6.6279889806393238E-2</v>
      </c>
      <c r="I15" s="6"/>
      <c r="J15" s="8">
        <v>0</v>
      </c>
      <c r="K15" s="21"/>
      <c r="L15" s="30">
        <f>J15/J11*1</f>
        <v>0</v>
      </c>
      <c r="M15" s="6"/>
      <c r="N15" s="8">
        <f t="shared" si="0"/>
        <v>1804161939.26</v>
      </c>
      <c r="O15" s="6"/>
      <c r="P15" s="37">
        <f t="shared" si="1"/>
        <v>1</v>
      </c>
    </row>
    <row r="16" spans="1:16" x14ac:dyDescent="0.3">
      <c r="A16" s="172">
        <v>111090</v>
      </c>
      <c r="B16" s="6" t="s">
        <v>377</v>
      </c>
      <c r="C16" s="6"/>
      <c r="D16" s="14"/>
      <c r="E16" s="14"/>
      <c r="F16" s="87">
        <v>4715909643.5799999</v>
      </c>
      <c r="G16" s="8"/>
      <c r="H16" s="30">
        <f>F16/F11*1</f>
        <v>0.17324939891016333</v>
      </c>
      <c r="I16" s="6"/>
      <c r="J16" s="8">
        <v>4302358584.5799999</v>
      </c>
      <c r="K16" s="21"/>
      <c r="L16" s="30">
        <f>J16/J11*1</f>
        <v>0.23757184688940611</v>
      </c>
      <c r="M16" s="6"/>
      <c r="N16" s="8">
        <f t="shared" si="0"/>
        <v>413551059</v>
      </c>
      <c r="O16" s="6"/>
      <c r="P16" s="37">
        <f t="shared" si="1"/>
        <v>8.7692744402553896E-2</v>
      </c>
    </row>
    <row r="17" spans="1:16" x14ac:dyDescent="0.3">
      <c r="A17" s="172">
        <v>113210</v>
      </c>
      <c r="B17" s="6" t="s">
        <v>12</v>
      </c>
      <c r="C17" s="6"/>
      <c r="D17" s="14"/>
      <c r="E17" s="14"/>
      <c r="F17" s="87">
        <v>13312481568.02</v>
      </c>
      <c r="G17" s="8"/>
      <c r="H17" s="30">
        <f>F17/F11*1</f>
        <v>0.48906353258949342</v>
      </c>
      <c r="I17" s="6"/>
      <c r="J17" s="8">
        <v>5399166443.29</v>
      </c>
      <c r="K17" s="21"/>
      <c r="L17" s="30">
        <f>J17/J11*1</f>
        <v>0.29813645663868543</v>
      </c>
      <c r="M17" s="6"/>
      <c r="N17" s="8">
        <f t="shared" si="0"/>
        <v>7913315124.7300005</v>
      </c>
      <c r="O17" s="6"/>
      <c r="P17" s="37">
        <f t="shared" si="1"/>
        <v>0.59442825023245971</v>
      </c>
    </row>
    <row r="18" spans="1:16" x14ac:dyDescent="0.3">
      <c r="A18" s="172">
        <v>113301</v>
      </c>
      <c r="B18" s="6" t="s">
        <v>13</v>
      </c>
      <c r="C18" s="6"/>
      <c r="D18" s="14"/>
      <c r="E18" s="14"/>
      <c r="F18" s="87">
        <v>6181184984.5299997</v>
      </c>
      <c r="G18" s="8"/>
      <c r="H18" s="30">
        <f>F18/F11*1</f>
        <v>0.22707953800179365</v>
      </c>
      <c r="I18" s="6"/>
      <c r="J18" s="8">
        <v>6377175568.5200005</v>
      </c>
      <c r="K18" s="21"/>
      <c r="L18" s="30">
        <f>J18/J11*1</f>
        <v>0.35214112165855049</v>
      </c>
      <c r="M18" s="6"/>
      <c r="N18" s="8">
        <f t="shared" si="0"/>
        <v>-195990583.99000072</v>
      </c>
      <c r="O18" s="6"/>
      <c r="P18" s="37">
        <f t="shared" si="1"/>
        <v>-3.1707606952472288E-2</v>
      </c>
    </row>
    <row r="19" spans="1:16" x14ac:dyDescent="0.3">
      <c r="A19" s="6"/>
      <c r="B19" s="6"/>
      <c r="C19" s="6"/>
      <c r="D19" s="5"/>
      <c r="E19" s="5"/>
      <c r="F19" s="7"/>
      <c r="G19" s="7"/>
      <c r="H19" s="29"/>
      <c r="J19" s="7"/>
      <c r="K19" s="19"/>
      <c r="L19" s="29"/>
      <c r="N19" s="7"/>
    </row>
    <row r="20" spans="1:16" ht="15" thickBot="1" x14ac:dyDescent="0.35">
      <c r="A20" s="174">
        <v>13</v>
      </c>
      <c r="B20" s="32" t="s">
        <v>14</v>
      </c>
      <c r="C20" s="32"/>
      <c r="D20" s="33"/>
      <c r="E20" s="33"/>
      <c r="F20" s="34">
        <f>SUM(F21:F25)</f>
        <v>1600726029.8499999</v>
      </c>
      <c r="G20" s="35"/>
      <c r="H20" s="124">
        <f>F20/F9*1</f>
        <v>3.7137659220908954E-2</v>
      </c>
      <c r="I20" s="31"/>
      <c r="J20" s="34">
        <f>SUM(J21:J25)</f>
        <v>1119482566.99</v>
      </c>
      <c r="K20" s="35"/>
      <c r="L20" s="124">
        <f>J20/J9*1</f>
        <v>3.3244016635385169E-2</v>
      </c>
      <c r="M20" s="31"/>
      <c r="N20" s="34">
        <f>F20-J20</f>
        <v>481243462.8599999</v>
      </c>
      <c r="O20" s="31"/>
      <c r="P20" s="123">
        <f>N20/F20*1</f>
        <v>0.30064074294156135</v>
      </c>
    </row>
    <row r="21" spans="1:16" ht="15" thickTop="1" x14ac:dyDescent="0.3">
      <c r="A21" s="172">
        <v>131703</v>
      </c>
      <c r="B21" s="6" t="s">
        <v>15</v>
      </c>
      <c r="C21" s="6"/>
      <c r="D21" s="14"/>
      <c r="E21" s="14"/>
      <c r="F21" s="87">
        <v>1459346324.8499999</v>
      </c>
      <c r="G21" s="8"/>
      <c r="H21" s="30">
        <f>F21/F20*1</f>
        <v>0.91167776223814623</v>
      </c>
      <c r="I21" s="6"/>
      <c r="J21" s="8">
        <v>993512460.5</v>
      </c>
      <c r="K21" s="21"/>
      <c r="L21" s="30">
        <f>J21/J20*1</f>
        <v>0.8874747046497552</v>
      </c>
      <c r="M21" s="6"/>
      <c r="N21" s="8">
        <f t="shared" ref="N21:N25" si="2">F21-J21</f>
        <v>465833864.3499999</v>
      </c>
      <c r="O21" s="6"/>
      <c r="P21" s="37">
        <f>N21/F21*1</f>
        <v>0.31920720696499577</v>
      </c>
    </row>
    <row r="22" spans="1:16" x14ac:dyDescent="0.3">
      <c r="A22" s="172">
        <v>138439</v>
      </c>
      <c r="B22" s="6" t="s">
        <v>17</v>
      </c>
      <c r="C22" s="6"/>
      <c r="D22" s="14"/>
      <c r="E22" s="14"/>
      <c r="F22" s="87">
        <v>17834997</v>
      </c>
      <c r="G22" s="8"/>
      <c r="H22" s="30">
        <f>F22/F20*1</f>
        <v>1.1141817317527643E-2</v>
      </c>
      <c r="I22" s="6"/>
      <c r="J22" s="8">
        <v>92352199.489999995</v>
      </c>
      <c r="K22" s="21"/>
      <c r="L22" s="30">
        <f>J22/J20*1</f>
        <v>8.2495433348561423E-2</v>
      </c>
      <c r="M22" s="6"/>
      <c r="N22" s="8">
        <f t="shared" si="2"/>
        <v>-74517202.489999995</v>
      </c>
      <c r="O22" s="6"/>
      <c r="P22" s="37">
        <f t="shared" ref="P22:P24" si="3">N22/F22*1</f>
        <v>-4.178144941095308</v>
      </c>
    </row>
    <row r="23" spans="1:16" x14ac:dyDescent="0.3">
      <c r="A23" s="172">
        <v>138490</v>
      </c>
      <c r="B23" s="6" t="s">
        <v>16</v>
      </c>
      <c r="C23" s="6"/>
      <c r="D23" s="14"/>
      <c r="E23" s="14"/>
      <c r="F23" s="87">
        <v>3114650</v>
      </c>
      <c r="G23" s="8"/>
      <c r="H23" s="30">
        <f>F23/F20*1</f>
        <v>1.9457733190556452E-3</v>
      </c>
      <c r="I23" s="6"/>
      <c r="J23" s="8">
        <v>33617907</v>
      </c>
      <c r="K23" s="21"/>
      <c r="L23" s="30">
        <f>J23/J20*1</f>
        <v>3.0029862001683408E-2</v>
      </c>
      <c r="M23" s="6"/>
      <c r="N23" s="8">
        <f t="shared" si="2"/>
        <v>-30503257</v>
      </c>
      <c r="O23" s="6"/>
      <c r="P23" s="37">
        <f t="shared" si="3"/>
        <v>-9.7934782399306499</v>
      </c>
    </row>
    <row r="24" spans="1:16" x14ac:dyDescent="0.3">
      <c r="A24" s="172">
        <v>138502</v>
      </c>
      <c r="B24" s="6" t="s">
        <v>18</v>
      </c>
      <c r="C24" s="6"/>
      <c r="D24" s="14"/>
      <c r="E24" s="14"/>
      <c r="F24" s="87">
        <v>120430058</v>
      </c>
      <c r="G24" s="8"/>
      <c r="H24" s="30">
        <f>F24/F20*1</f>
        <v>7.5234647125270532E-2</v>
      </c>
      <c r="I24" s="6"/>
      <c r="J24" s="8">
        <v>38914862</v>
      </c>
      <c r="K24" s="21"/>
      <c r="L24" s="30">
        <f>J24/J20*1</f>
        <v>3.476147208315359E-2</v>
      </c>
      <c r="M24" s="6"/>
      <c r="N24" s="8">
        <f t="shared" si="2"/>
        <v>81515196</v>
      </c>
      <c r="O24" s="6"/>
      <c r="P24" s="37">
        <f t="shared" si="3"/>
        <v>0.67686753086177209</v>
      </c>
    </row>
    <row r="25" spans="1:16" x14ac:dyDescent="0.3">
      <c r="A25" s="172">
        <v>138602</v>
      </c>
      <c r="B25" s="6" t="s">
        <v>19</v>
      </c>
      <c r="C25" s="6"/>
      <c r="D25" s="14"/>
      <c r="E25" s="14"/>
      <c r="F25" s="8">
        <v>0</v>
      </c>
      <c r="G25" s="8"/>
      <c r="H25" s="30">
        <f>F25/F20*1</f>
        <v>0</v>
      </c>
      <c r="I25" s="6"/>
      <c r="J25" s="8">
        <v>-38914862</v>
      </c>
      <c r="K25" s="21"/>
      <c r="L25" s="30">
        <f>J25/J20*1</f>
        <v>-3.476147208315359E-2</v>
      </c>
      <c r="M25" s="6"/>
      <c r="N25" s="8">
        <f t="shared" si="2"/>
        <v>38914862</v>
      </c>
      <c r="O25" s="6"/>
      <c r="P25" s="37">
        <v>0</v>
      </c>
    </row>
    <row r="26" spans="1:16" x14ac:dyDescent="0.3">
      <c r="A26" s="6"/>
      <c r="D26" s="5"/>
      <c r="E26" s="5"/>
      <c r="F26" s="7"/>
      <c r="G26" s="7"/>
      <c r="H26" s="29"/>
      <c r="J26" s="7"/>
      <c r="K26" s="19"/>
      <c r="L26" s="29"/>
      <c r="N26" s="7"/>
    </row>
    <row r="27" spans="1:16" ht="15" thickBot="1" x14ac:dyDescent="0.35">
      <c r="A27" s="174">
        <v>15</v>
      </c>
      <c r="B27" s="32" t="s">
        <v>20</v>
      </c>
      <c r="C27" s="32"/>
      <c r="D27" s="33"/>
      <c r="E27" s="33"/>
      <c r="F27" s="34">
        <f>SUM(F28:F31)</f>
        <v>11608165.82</v>
      </c>
      <c r="G27" s="35"/>
      <c r="H27" s="123">
        <f>F27/F9*1</f>
        <v>2.6931535963300383E-4</v>
      </c>
      <c r="I27" s="31"/>
      <c r="J27" s="34">
        <f>SUM(J28:J31)</f>
        <v>22219133.82</v>
      </c>
      <c r="K27" s="35"/>
      <c r="L27" s="123">
        <f>J27/J9*1</f>
        <v>6.5981666540996468E-4</v>
      </c>
      <c r="M27" s="31"/>
      <c r="N27" s="34">
        <f>F27-J27</f>
        <v>-10610968</v>
      </c>
      <c r="O27" s="31"/>
      <c r="P27" s="123">
        <f>N27/F27*1</f>
        <v>-0.91409514341344922</v>
      </c>
    </row>
    <row r="28" spans="1:16" ht="15" thickTop="1" x14ac:dyDescent="0.3">
      <c r="A28" s="172">
        <v>15109001</v>
      </c>
      <c r="B28" s="10" t="s">
        <v>21</v>
      </c>
      <c r="C28" s="10"/>
      <c r="D28" s="14"/>
      <c r="E28" s="14"/>
      <c r="F28" s="12">
        <v>8694218</v>
      </c>
      <c r="G28" s="12"/>
      <c r="H28" s="30">
        <f>F28/F27*1</f>
        <v>0.74897431125772806</v>
      </c>
      <c r="I28" s="6"/>
      <c r="J28" s="12">
        <v>9622480</v>
      </c>
      <c r="K28" s="12"/>
      <c r="L28" s="30">
        <f>J28/J27*1</f>
        <v>0.43307178749418956</v>
      </c>
      <c r="M28" s="6"/>
      <c r="N28" s="8">
        <f t="shared" ref="N28:N31" si="4">F28-J28</f>
        <v>-928262</v>
      </c>
      <c r="O28" s="6"/>
      <c r="P28" s="37">
        <f t="shared" ref="P28:P30" si="5">N28/F28*1</f>
        <v>-0.10676773920322678</v>
      </c>
    </row>
    <row r="29" spans="1:16" x14ac:dyDescent="0.3">
      <c r="A29" s="172">
        <v>15109002</v>
      </c>
      <c r="B29" s="10" t="s">
        <v>22</v>
      </c>
      <c r="C29" s="10"/>
      <c r="D29" s="14"/>
      <c r="E29" s="14"/>
      <c r="F29" s="12">
        <v>783786</v>
      </c>
      <c r="G29" s="12"/>
      <c r="H29" s="30">
        <f>F29/F27*1</f>
        <v>6.752022775636056E-2</v>
      </c>
      <c r="I29" s="6"/>
      <c r="J29" s="12">
        <v>1534762</v>
      </c>
      <c r="K29" s="12"/>
      <c r="L29" s="30">
        <f>J29/J27*1</f>
        <v>6.9073889757958168E-2</v>
      </c>
      <c r="M29" s="6"/>
      <c r="N29" s="8">
        <f t="shared" si="4"/>
        <v>-750976</v>
      </c>
      <c r="O29" s="6"/>
      <c r="P29" s="37">
        <f t="shared" si="5"/>
        <v>-0.95813908388259039</v>
      </c>
    </row>
    <row r="30" spans="1:16" x14ac:dyDescent="0.3">
      <c r="A30" s="172">
        <v>15109003</v>
      </c>
      <c r="B30" s="10" t="s">
        <v>23</v>
      </c>
      <c r="C30" s="10"/>
      <c r="D30" s="14"/>
      <c r="E30" s="14"/>
      <c r="F30" s="12">
        <v>2130161.8199999998</v>
      </c>
      <c r="G30" s="12"/>
      <c r="H30" s="30">
        <f>F30/F27*1</f>
        <v>0.18350546098591136</v>
      </c>
      <c r="I30" s="6"/>
      <c r="J30" s="12">
        <v>6423891.8200000003</v>
      </c>
      <c r="K30" s="12"/>
      <c r="L30" s="30">
        <f>J30/J27*1</f>
        <v>0.2891153125968256</v>
      </c>
      <c r="M30" s="6"/>
      <c r="N30" s="8">
        <f t="shared" si="4"/>
        <v>-4293730</v>
      </c>
      <c r="O30" s="6"/>
      <c r="P30" s="37">
        <f t="shared" si="5"/>
        <v>-2.0156825456574938</v>
      </c>
    </row>
    <row r="31" spans="1:16" x14ac:dyDescent="0.3">
      <c r="A31" s="172">
        <v>15109004</v>
      </c>
      <c r="B31" s="10" t="s">
        <v>24</v>
      </c>
      <c r="C31" s="10"/>
      <c r="D31" s="14"/>
      <c r="E31" s="14"/>
      <c r="F31" s="12">
        <v>0</v>
      </c>
      <c r="G31" s="12"/>
      <c r="H31" s="30">
        <f>F31/F27*1</f>
        <v>0</v>
      </c>
      <c r="I31" s="6"/>
      <c r="J31" s="12">
        <v>4638000</v>
      </c>
      <c r="K31" s="12"/>
      <c r="L31" s="30">
        <f>J31/J27*1</f>
        <v>0.20873901015102667</v>
      </c>
      <c r="M31" s="6"/>
      <c r="N31" s="8">
        <f t="shared" si="4"/>
        <v>-4638000</v>
      </c>
      <c r="O31" s="6"/>
      <c r="P31" s="37">
        <v>0</v>
      </c>
    </row>
    <row r="32" spans="1:16" x14ac:dyDescent="0.3">
      <c r="D32" s="5"/>
      <c r="E32" s="5"/>
      <c r="F32" s="7"/>
      <c r="G32" s="7"/>
      <c r="H32" s="27"/>
      <c r="J32" s="7"/>
      <c r="K32" s="19"/>
      <c r="L32" s="27"/>
      <c r="N32" s="7"/>
    </row>
    <row r="33" spans="1:16" ht="15" thickBot="1" x14ac:dyDescent="0.35">
      <c r="A33" s="291" t="s">
        <v>10</v>
      </c>
      <c r="B33" s="291"/>
      <c r="C33" s="108"/>
      <c r="D33" s="109"/>
      <c r="E33" s="109"/>
      <c r="F33" s="110">
        <f>F11+F20+F27</f>
        <v>28832686319.519997</v>
      </c>
      <c r="G33" s="111"/>
      <c r="H33" s="112">
        <f>F33/F9*1</f>
        <v>0.66893300851616522</v>
      </c>
      <c r="I33" s="113"/>
      <c r="J33" s="110">
        <f>J11+J20+J27</f>
        <v>19251417312.790001</v>
      </c>
      <c r="K33" s="111"/>
      <c r="L33" s="112">
        <f>J33/J9*1</f>
        <v>0.5716877209815896</v>
      </c>
      <c r="M33" s="113"/>
      <c r="N33" s="110">
        <f>F33-J33</f>
        <v>9581269006.7299957</v>
      </c>
      <c r="O33" s="113"/>
      <c r="P33" s="114">
        <f>N33/F33*1</f>
        <v>0.33230580392515796</v>
      </c>
    </row>
    <row r="34" spans="1:16" ht="15" thickTop="1" x14ac:dyDescent="0.3">
      <c r="D34" s="5"/>
      <c r="E34" s="5"/>
      <c r="F34" s="7"/>
      <c r="G34" s="7"/>
      <c r="H34" s="27"/>
      <c r="J34" s="7"/>
      <c r="K34" s="19"/>
      <c r="L34" s="27"/>
      <c r="N34" s="7"/>
    </row>
    <row r="35" spans="1:16" ht="15" thickBot="1" x14ac:dyDescent="0.35">
      <c r="A35" s="174">
        <v>16</v>
      </c>
      <c r="B35" s="32" t="s">
        <v>37</v>
      </c>
      <c r="C35" s="32"/>
      <c r="D35" s="33"/>
      <c r="E35" s="33"/>
      <c r="F35" s="34">
        <f>SUM(F36:F48)</f>
        <v>13621699264.32</v>
      </c>
      <c r="G35" s="35"/>
      <c r="H35" s="123">
        <f>F35/F9*1</f>
        <v>0.3160303611327086</v>
      </c>
      <c r="I35" s="31"/>
      <c r="J35" s="34">
        <f>SUM(J36:J48)</f>
        <v>13944538072.32</v>
      </c>
      <c r="K35" s="35"/>
      <c r="L35" s="123">
        <f>J35/J9*1</f>
        <v>0.41409528769652459</v>
      </c>
      <c r="M35" s="31"/>
      <c r="N35" s="34">
        <f>F35-J35</f>
        <v>-322838808</v>
      </c>
      <c r="O35" s="31"/>
      <c r="P35" s="123">
        <f>N35/F35*1</f>
        <v>-2.370033295666921E-2</v>
      </c>
    </row>
    <row r="36" spans="1:16" ht="15" thickTop="1" x14ac:dyDescent="0.3">
      <c r="A36" s="172">
        <v>160501</v>
      </c>
      <c r="B36" s="10" t="s">
        <v>25</v>
      </c>
      <c r="C36" s="10"/>
      <c r="D36" s="14"/>
      <c r="E36" s="14"/>
      <c r="F36" s="12">
        <v>5004601193</v>
      </c>
      <c r="G36" s="8"/>
      <c r="H36" s="30">
        <f>F36/F35*1</f>
        <v>0.36739918389688747</v>
      </c>
      <c r="I36" s="6"/>
      <c r="J36" s="12">
        <v>5004601193</v>
      </c>
      <c r="K36" s="12"/>
      <c r="L36" s="30">
        <f>J36/J35*1</f>
        <v>0.35889329334860987</v>
      </c>
      <c r="M36" s="6"/>
      <c r="N36" s="8">
        <f t="shared" ref="N36:N48" si="6">F36-J36</f>
        <v>0</v>
      </c>
      <c r="O36" s="6"/>
      <c r="P36" s="37">
        <f t="shared" ref="P36:P48" si="7">N36/F36*1</f>
        <v>0</v>
      </c>
    </row>
    <row r="37" spans="1:16" x14ac:dyDescent="0.3">
      <c r="A37" s="172">
        <v>164001</v>
      </c>
      <c r="B37" s="10" t="s">
        <v>26</v>
      </c>
      <c r="C37" s="10"/>
      <c r="D37" s="14"/>
      <c r="E37" s="14"/>
      <c r="F37" s="12">
        <v>10549950115</v>
      </c>
      <c r="G37" s="8"/>
      <c r="H37" s="30">
        <f>F37/F35*1</f>
        <v>0.77449589146590647</v>
      </c>
      <c r="I37" s="6"/>
      <c r="J37" s="12">
        <v>10549950115</v>
      </c>
      <c r="K37" s="12"/>
      <c r="L37" s="30">
        <f>J37/J35*1</f>
        <v>0.75656504792666601</v>
      </c>
      <c r="M37" s="6"/>
      <c r="N37" s="8">
        <f t="shared" si="6"/>
        <v>0</v>
      </c>
      <c r="O37" s="6"/>
      <c r="P37" s="37">
        <f t="shared" si="7"/>
        <v>0</v>
      </c>
    </row>
    <row r="38" spans="1:16" x14ac:dyDescent="0.3">
      <c r="A38" s="172">
        <v>165511</v>
      </c>
      <c r="B38" s="10" t="s">
        <v>27</v>
      </c>
      <c r="C38" s="10"/>
      <c r="D38" s="14"/>
      <c r="E38" s="14"/>
      <c r="F38" s="12">
        <v>328403224.69999999</v>
      </c>
      <c r="G38" s="8"/>
      <c r="H38" s="30">
        <f>F38/F35*1</f>
        <v>2.4108829473295085E-2</v>
      </c>
      <c r="I38" s="6"/>
      <c r="J38" s="12">
        <v>302865524.69999999</v>
      </c>
      <c r="K38" s="12"/>
      <c r="L38" s="30">
        <f>J38/J35*1</f>
        <v>2.1719294187391554E-2</v>
      </c>
      <c r="M38" s="6"/>
      <c r="N38" s="8">
        <f t="shared" si="6"/>
        <v>25537700</v>
      </c>
      <c r="O38" s="6"/>
      <c r="P38" s="37">
        <f t="shared" si="7"/>
        <v>7.7763243717624803E-2</v>
      </c>
    </row>
    <row r="39" spans="1:16" x14ac:dyDescent="0.3">
      <c r="A39" s="172">
        <v>166501</v>
      </c>
      <c r="B39" s="10" t="s">
        <v>28</v>
      </c>
      <c r="C39" s="10"/>
      <c r="D39" s="14"/>
      <c r="E39" s="14"/>
      <c r="F39" s="12">
        <v>128839796.08</v>
      </c>
      <c r="G39" s="8"/>
      <c r="H39" s="30">
        <f>F39/F35*1</f>
        <v>9.4584231805408103E-3</v>
      </c>
      <c r="I39" s="6"/>
      <c r="J39" s="12">
        <v>119239796.08</v>
      </c>
      <c r="K39" s="12"/>
      <c r="L39" s="30">
        <f>J39/J35*1</f>
        <v>8.5510036590377841E-3</v>
      </c>
      <c r="M39" s="6"/>
      <c r="N39" s="8">
        <f t="shared" si="6"/>
        <v>9600000</v>
      </c>
      <c r="O39" s="6"/>
      <c r="P39" s="37">
        <f t="shared" si="7"/>
        <v>7.4511139353551206E-2</v>
      </c>
    </row>
    <row r="40" spans="1:16" x14ac:dyDescent="0.3">
      <c r="A40" s="172">
        <v>166502</v>
      </c>
      <c r="B40" s="10" t="s">
        <v>29</v>
      </c>
      <c r="C40" s="10"/>
      <c r="D40" s="14"/>
      <c r="E40" s="14"/>
      <c r="F40" s="12">
        <v>24094513.82</v>
      </c>
      <c r="G40" s="8"/>
      <c r="H40" s="30">
        <f>F40/F35*1</f>
        <v>1.7688331941898006E-3</v>
      </c>
      <c r="I40" s="6"/>
      <c r="J40" s="12">
        <v>19881513.82</v>
      </c>
      <c r="K40" s="12"/>
      <c r="L40" s="30">
        <f>J40/J35*1</f>
        <v>1.4257563582880481E-3</v>
      </c>
      <c r="M40" s="6"/>
      <c r="N40" s="8">
        <f t="shared" si="6"/>
        <v>4213000</v>
      </c>
      <c r="O40" s="6"/>
      <c r="P40" s="37">
        <f t="shared" si="7"/>
        <v>0.17485308197017607</v>
      </c>
    </row>
    <row r="41" spans="1:16" x14ac:dyDescent="0.3">
      <c r="A41" s="172">
        <v>167001</v>
      </c>
      <c r="B41" s="10" t="s">
        <v>30</v>
      </c>
      <c r="C41" s="10"/>
      <c r="D41" s="14"/>
      <c r="E41" s="14"/>
      <c r="F41" s="12">
        <v>27877467</v>
      </c>
      <c r="G41" s="8"/>
      <c r="H41" s="30">
        <f>F41/F35*1</f>
        <v>2.046548412136865E-3</v>
      </c>
      <c r="I41" s="6"/>
      <c r="J41" s="12">
        <v>22277467</v>
      </c>
      <c r="K41" s="12"/>
      <c r="L41" s="30">
        <f>J41/J35*1</f>
        <v>1.5975765482128747E-3</v>
      </c>
      <c r="M41" s="6"/>
      <c r="N41" s="8">
        <f t="shared" si="6"/>
        <v>5600000</v>
      </c>
      <c r="O41" s="6"/>
      <c r="P41" s="37">
        <f t="shared" si="7"/>
        <v>0.2008790827373233</v>
      </c>
    </row>
    <row r="42" spans="1:16" x14ac:dyDescent="0.3">
      <c r="A42" s="172">
        <v>167002</v>
      </c>
      <c r="B42" s="10" t="s">
        <v>31</v>
      </c>
      <c r="C42" s="10"/>
      <c r="D42" s="14"/>
      <c r="E42" s="14"/>
      <c r="F42" s="12">
        <v>351995984.33999997</v>
      </c>
      <c r="G42" s="8"/>
      <c r="H42" s="30">
        <f>F42/F35*1</f>
        <v>2.5840827749148795E-2</v>
      </c>
      <c r="I42" s="6"/>
      <c r="J42" s="12">
        <v>341662684.33999997</v>
      </c>
      <c r="K42" s="12"/>
      <c r="L42" s="30">
        <f>J42/J35*1</f>
        <v>2.4501541934773923E-2</v>
      </c>
      <c r="M42" s="6"/>
      <c r="N42" s="8">
        <f t="shared" si="6"/>
        <v>10333300</v>
      </c>
      <c r="O42" s="6"/>
      <c r="P42" s="37">
        <f t="shared" si="7"/>
        <v>2.9356300809440083E-2</v>
      </c>
    </row>
    <row r="43" spans="1:16" x14ac:dyDescent="0.3">
      <c r="A43" s="172">
        <v>167502</v>
      </c>
      <c r="B43" s="10" t="s">
        <v>38</v>
      </c>
      <c r="C43" s="10"/>
      <c r="D43" s="14"/>
      <c r="E43" s="14"/>
      <c r="F43" s="12">
        <v>246654696</v>
      </c>
      <c r="G43" s="8"/>
      <c r="H43" s="30">
        <f>F43/F35*1</f>
        <v>1.8107483597591602E-2</v>
      </c>
      <c r="I43" s="6"/>
      <c r="J43" s="12">
        <v>246654696</v>
      </c>
      <c r="K43" s="12"/>
      <c r="L43" s="30">
        <f>J43/J35*1</f>
        <v>1.7688265808503991E-2</v>
      </c>
      <c r="M43" s="6"/>
      <c r="N43" s="8">
        <f t="shared" si="6"/>
        <v>0</v>
      </c>
      <c r="O43" s="6"/>
      <c r="P43" s="37">
        <f t="shared" si="7"/>
        <v>0</v>
      </c>
    </row>
    <row r="44" spans="1:16" x14ac:dyDescent="0.3">
      <c r="A44" s="172">
        <v>168501</v>
      </c>
      <c r="B44" s="10" t="s">
        <v>32</v>
      </c>
      <c r="C44" s="10"/>
      <c r="D44" s="14"/>
      <c r="E44" s="14"/>
      <c r="F44" s="12">
        <v>-2537535817.6900001</v>
      </c>
      <c r="G44" s="8"/>
      <c r="H44" s="30">
        <f>F44/F35*1</f>
        <v>-0.18628628987109522</v>
      </c>
      <c r="I44" s="6"/>
      <c r="J44" s="12">
        <v>-2226444757.6900001</v>
      </c>
      <c r="K44" s="12"/>
      <c r="L44" s="30">
        <f>J44/J35*1</f>
        <v>-0.15966428906738098</v>
      </c>
      <c r="M44" s="6"/>
      <c r="N44" s="8">
        <f t="shared" si="6"/>
        <v>-311091060</v>
      </c>
      <c r="O44" s="6"/>
      <c r="P44" s="37">
        <f t="shared" si="7"/>
        <v>0.12259573158781897</v>
      </c>
    </row>
    <row r="45" spans="1:16" x14ac:dyDescent="0.3">
      <c r="A45" s="172">
        <v>168504</v>
      </c>
      <c r="B45" s="10" t="s">
        <v>33</v>
      </c>
      <c r="C45" s="10"/>
      <c r="D45" s="14"/>
      <c r="E45" s="14"/>
      <c r="F45" s="12">
        <v>-186072542.69999999</v>
      </c>
      <c r="G45" s="8"/>
      <c r="H45" s="30">
        <f>F45/F35*1</f>
        <v>-1.3660009598610735E-2</v>
      </c>
      <c r="I45" s="6"/>
      <c r="J45" s="12">
        <v>-172622030.69999999</v>
      </c>
      <c r="K45" s="12"/>
      <c r="L45" s="30">
        <f>J45/J35*1</f>
        <v>-1.2379186015681356E-2</v>
      </c>
      <c r="M45" s="6"/>
      <c r="N45" s="8">
        <f t="shared" si="6"/>
        <v>-13450512</v>
      </c>
      <c r="O45" s="6"/>
      <c r="P45" s="37">
        <f t="shared" si="7"/>
        <v>7.2286387904559976E-2</v>
      </c>
    </row>
    <row r="46" spans="1:16" x14ac:dyDescent="0.3">
      <c r="A46" s="172">
        <v>168506</v>
      </c>
      <c r="B46" s="10" t="s">
        <v>34</v>
      </c>
      <c r="C46" s="10"/>
      <c r="D46" s="14"/>
      <c r="E46" s="14"/>
      <c r="F46" s="12">
        <v>-76500804.230000004</v>
      </c>
      <c r="G46" s="8"/>
      <c r="H46" s="30">
        <f>F46/F35*1</f>
        <v>-5.6160984577293084E-3</v>
      </c>
      <c r="I46" s="6"/>
      <c r="J46" s="12">
        <v>-72702492.230000004</v>
      </c>
      <c r="K46" s="12"/>
      <c r="L46" s="30">
        <f>J46/J35*1</f>
        <v>-5.213689535855973E-3</v>
      </c>
      <c r="M46" s="6"/>
      <c r="N46" s="8">
        <f t="shared" si="6"/>
        <v>-3798312</v>
      </c>
      <c r="O46" s="6"/>
      <c r="P46" s="37">
        <f t="shared" si="7"/>
        <v>4.965061528739434E-2</v>
      </c>
    </row>
    <row r="47" spans="1:16" x14ac:dyDescent="0.3">
      <c r="A47" s="172">
        <v>168507</v>
      </c>
      <c r="B47" s="10" t="s">
        <v>35</v>
      </c>
      <c r="C47" s="10"/>
      <c r="D47" s="14"/>
      <c r="E47" s="14"/>
      <c r="F47" s="12">
        <v>-194506755</v>
      </c>
      <c r="G47" s="8"/>
      <c r="H47" s="30">
        <f>F47/F35*1</f>
        <v>-1.4279184353267972E-2</v>
      </c>
      <c r="I47" s="6"/>
      <c r="J47" s="12">
        <v>-157404399</v>
      </c>
      <c r="K47" s="12"/>
      <c r="L47" s="30">
        <f>J47/J35*1</f>
        <v>-1.1287889077691916E-2</v>
      </c>
      <c r="M47" s="6"/>
      <c r="N47" s="8">
        <f t="shared" si="6"/>
        <v>-37102356</v>
      </c>
      <c r="O47" s="6"/>
      <c r="P47" s="37">
        <f t="shared" si="7"/>
        <v>0.19075098959930722</v>
      </c>
    </row>
    <row r="48" spans="1:16" x14ac:dyDescent="0.3">
      <c r="A48" s="172">
        <v>168508</v>
      </c>
      <c r="B48" s="10" t="s">
        <v>36</v>
      </c>
      <c r="C48" s="10"/>
      <c r="D48" s="14"/>
      <c r="E48" s="14"/>
      <c r="F48" s="12">
        <v>-46101806</v>
      </c>
      <c r="G48" s="8"/>
      <c r="H48" s="30">
        <f>F48/F35*1</f>
        <v>-3.3844386889935805E-3</v>
      </c>
      <c r="I48" s="6"/>
      <c r="J48" s="12">
        <v>-33421238</v>
      </c>
      <c r="K48" s="12"/>
      <c r="L48" s="30">
        <f>J48/J35*1</f>
        <v>-2.396726074873816E-3</v>
      </c>
      <c r="M48" s="6"/>
      <c r="N48" s="8">
        <f t="shared" si="6"/>
        <v>-12680568</v>
      </c>
      <c r="O48" s="6"/>
      <c r="P48" s="37">
        <f t="shared" si="7"/>
        <v>0.27505577547222337</v>
      </c>
    </row>
    <row r="49" spans="1:16" x14ac:dyDescent="0.3">
      <c r="A49" s="6"/>
      <c r="D49" s="5"/>
      <c r="E49" s="5"/>
      <c r="F49" s="7"/>
      <c r="G49" s="7"/>
      <c r="H49" s="27"/>
      <c r="J49" s="7"/>
      <c r="K49" s="19"/>
      <c r="L49" s="27"/>
      <c r="N49" s="7"/>
    </row>
    <row r="50" spans="1:16" ht="15" thickBot="1" x14ac:dyDescent="0.35">
      <c r="A50" s="174">
        <v>19</v>
      </c>
      <c r="B50" s="32" t="s">
        <v>39</v>
      </c>
      <c r="C50" s="32"/>
      <c r="D50" s="39"/>
      <c r="E50" s="39"/>
      <c r="F50" s="34">
        <f>SUM(F51:F57)</f>
        <v>648116389.38</v>
      </c>
      <c r="G50" s="35"/>
      <c r="H50" s="123">
        <f>F50/F9*1</f>
        <v>1.5036630351126276E-2</v>
      </c>
      <c r="I50" s="32"/>
      <c r="J50" s="34">
        <f>SUM(J51:J57)</f>
        <v>478753037.40999997</v>
      </c>
      <c r="K50" s="35"/>
      <c r="L50" s="123">
        <f>J50/J9*1</f>
        <v>1.4216991321885754E-2</v>
      </c>
      <c r="M50" s="32"/>
      <c r="N50" s="34">
        <f>F50-J50</f>
        <v>169363351.97000003</v>
      </c>
      <c r="O50" s="32"/>
      <c r="P50" s="123">
        <f>N50/F50*1</f>
        <v>0.26131626162395943</v>
      </c>
    </row>
    <row r="51" spans="1:16" ht="15" thickTop="1" x14ac:dyDescent="0.3">
      <c r="A51" s="172">
        <v>190603</v>
      </c>
      <c r="B51" s="10" t="s">
        <v>45</v>
      </c>
      <c r="C51" s="10"/>
      <c r="D51" s="14"/>
      <c r="E51" s="14"/>
      <c r="F51" s="8">
        <v>24757582</v>
      </c>
      <c r="G51" s="8"/>
      <c r="H51" s="30">
        <f>F51/F50*1</f>
        <v>3.8199283964541551E-2</v>
      </c>
      <c r="I51" s="6"/>
      <c r="J51" s="8">
        <v>30123052</v>
      </c>
      <c r="K51" s="21"/>
      <c r="L51" s="30">
        <f>J51/J50*1</f>
        <v>6.2919813862617607E-2</v>
      </c>
      <c r="M51" s="6"/>
      <c r="N51" s="8">
        <f t="shared" ref="N51:N57" si="8">F51-J51</f>
        <v>-5365470</v>
      </c>
      <c r="O51" s="6"/>
      <c r="P51" s="37">
        <f t="shared" ref="P51:P56" si="9">N51/F51*1</f>
        <v>-0.2167202758330761</v>
      </c>
    </row>
    <row r="52" spans="1:16" x14ac:dyDescent="0.3">
      <c r="A52" s="172">
        <v>190701</v>
      </c>
      <c r="B52" s="10" t="s">
        <v>40</v>
      </c>
      <c r="C52" s="10"/>
      <c r="D52" s="14"/>
      <c r="E52" s="14"/>
      <c r="F52" s="12">
        <v>429233000</v>
      </c>
      <c r="G52" s="12"/>
      <c r="H52" s="30">
        <f>F52/F50*1</f>
        <v>0.66227765110308678</v>
      </c>
      <c r="I52" s="6"/>
      <c r="J52" s="12">
        <v>357544000</v>
      </c>
      <c r="K52" s="12"/>
      <c r="L52" s="30">
        <f>J52/J50*1</f>
        <v>0.74682346024220081</v>
      </c>
      <c r="M52" s="6"/>
      <c r="N52" s="8">
        <f t="shared" si="8"/>
        <v>71689000</v>
      </c>
      <c r="O52" s="6"/>
      <c r="P52" s="37">
        <f t="shared" si="9"/>
        <v>0.16701651550556457</v>
      </c>
    </row>
    <row r="53" spans="1:16" x14ac:dyDescent="0.3">
      <c r="A53" s="172">
        <v>190702</v>
      </c>
      <c r="B53" s="10" t="s">
        <v>44</v>
      </c>
      <c r="C53" s="10"/>
      <c r="D53" s="14"/>
      <c r="E53" s="14"/>
      <c r="F53" s="12">
        <v>97521935.879999995</v>
      </c>
      <c r="G53" s="12"/>
      <c r="H53" s="30">
        <f>F53/F50*1</f>
        <v>0.15046978826332608</v>
      </c>
      <c r="I53" s="6"/>
      <c r="J53" s="12">
        <v>42097329.909999996</v>
      </c>
      <c r="K53" s="12"/>
      <c r="L53" s="30">
        <f>J53/J50*1</f>
        <v>8.793120172718237E-2</v>
      </c>
      <c r="M53" s="6"/>
      <c r="N53" s="8">
        <f t="shared" si="8"/>
        <v>55424605.969999999</v>
      </c>
      <c r="O53" s="6"/>
      <c r="P53" s="37">
        <f t="shared" si="9"/>
        <v>0.56832963240392964</v>
      </c>
    </row>
    <row r="54" spans="1:16" x14ac:dyDescent="0.3">
      <c r="A54" s="172">
        <v>190703</v>
      </c>
      <c r="B54" s="10" t="s">
        <v>41</v>
      </c>
      <c r="C54" s="10"/>
      <c r="D54" s="14"/>
      <c r="E54" s="14"/>
      <c r="F54" s="12">
        <v>58534000</v>
      </c>
      <c r="G54" s="12"/>
      <c r="H54" s="30">
        <f>F54/F50*1</f>
        <v>9.0314025318808389E-2</v>
      </c>
      <c r="I54" s="6"/>
      <c r="J54" s="12">
        <v>5213000</v>
      </c>
      <c r="K54" s="12"/>
      <c r="L54" s="30">
        <f>J54/J50*1</f>
        <v>1.0888703763012644E-2</v>
      </c>
      <c r="M54" s="6"/>
      <c r="N54" s="8">
        <f t="shared" si="8"/>
        <v>53321000</v>
      </c>
      <c r="O54" s="6"/>
      <c r="P54" s="37">
        <f t="shared" si="9"/>
        <v>0.91094064987870293</v>
      </c>
    </row>
    <row r="55" spans="1:16" x14ac:dyDescent="0.3">
      <c r="A55" s="172">
        <v>190903</v>
      </c>
      <c r="B55" s="10" t="s">
        <v>42</v>
      </c>
      <c r="C55" s="10"/>
      <c r="D55" s="14"/>
      <c r="E55" s="14"/>
      <c r="F55" s="12">
        <v>972942</v>
      </c>
      <c r="G55" s="12"/>
      <c r="H55" s="30">
        <v>1</v>
      </c>
      <c r="I55" s="6"/>
      <c r="J55" s="12">
        <v>972942</v>
      </c>
      <c r="K55" s="12"/>
      <c r="L55" s="30">
        <v>1</v>
      </c>
      <c r="M55" s="6"/>
      <c r="N55" s="8">
        <f t="shared" si="8"/>
        <v>0</v>
      </c>
      <c r="O55" s="6"/>
      <c r="P55" s="37">
        <f t="shared" si="9"/>
        <v>0</v>
      </c>
    </row>
    <row r="56" spans="1:16" x14ac:dyDescent="0.3">
      <c r="A56" s="172">
        <v>197008</v>
      </c>
      <c r="B56" s="10" t="s">
        <v>43</v>
      </c>
      <c r="C56" s="10"/>
      <c r="D56" s="14"/>
      <c r="E56" s="14"/>
      <c r="F56" s="12">
        <v>110875328.5</v>
      </c>
      <c r="G56" s="12"/>
      <c r="H56" s="30">
        <v>1</v>
      </c>
      <c r="I56" s="6"/>
      <c r="J56" s="12">
        <v>110875328.5</v>
      </c>
      <c r="K56" s="22"/>
      <c r="L56" s="30">
        <v>1</v>
      </c>
      <c r="M56" s="6"/>
      <c r="N56" s="8">
        <f t="shared" si="8"/>
        <v>0</v>
      </c>
      <c r="O56" s="6"/>
      <c r="P56" s="37">
        <f t="shared" si="9"/>
        <v>0</v>
      </c>
    </row>
    <row r="57" spans="1:16" x14ac:dyDescent="0.3">
      <c r="A57" s="172">
        <v>197508</v>
      </c>
      <c r="B57" s="10" t="s">
        <v>43</v>
      </c>
      <c r="C57" s="10"/>
      <c r="D57" s="14"/>
      <c r="E57" s="14"/>
      <c r="F57" s="12">
        <v>-73778399</v>
      </c>
      <c r="G57" s="12"/>
      <c r="H57" s="30">
        <v>1</v>
      </c>
      <c r="I57" s="6"/>
      <c r="J57" s="12">
        <v>-68072615</v>
      </c>
      <c r="K57" s="12"/>
      <c r="L57" s="30">
        <v>1</v>
      </c>
      <c r="M57" s="6"/>
      <c r="N57" s="8">
        <f t="shared" si="8"/>
        <v>-5705784</v>
      </c>
      <c r="O57" s="6"/>
      <c r="P57" s="37">
        <f>N57/F57*1</f>
        <v>7.7336782545254196E-2</v>
      </c>
    </row>
    <row r="58" spans="1:16" x14ac:dyDescent="0.3">
      <c r="A58" s="6"/>
      <c r="D58" s="5"/>
      <c r="E58" s="5"/>
      <c r="F58" s="7"/>
      <c r="G58" s="7"/>
      <c r="H58" s="27"/>
      <c r="J58" s="7"/>
      <c r="K58" s="19"/>
      <c r="L58" s="27"/>
      <c r="N58" s="7"/>
    </row>
    <row r="59" spans="1:16" ht="15" thickBot="1" x14ac:dyDescent="0.35">
      <c r="A59" s="291" t="s">
        <v>464</v>
      </c>
      <c r="B59" s="291"/>
      <c r="C59" s="108"/>
      <c r="D59" s="109"/>
      <c r="E59" s="109"/>
      <c r="F59" s="110">
        <f>F35+F50</f>
        <v>14269815653.699999</v>
      </c>
      <c r="G59" s="111"/>
      <c r="H59" s="112">
        <f>F59/F9*1</f>
        <v>0.33106699148383484</v>
      </c>
      <c r="I59" s="113"/>
      <c r="J59" s="110">
        <f>J35+J50</f>
        <v>14423291109.73</v>
      </c>
      <c r="K59" s="111"/>
      <c r="L59" s="112">
        <f>J59/J9*1</f>
        <v>0.42831227901841035</v>
      </c>
      <c r="M59" s="113"/>
      <c r="N59" s="110">
        <f>F59-J59</f>
        <v>-153475456.03000069</v>
      </c>
      <c r="O59" s="113"/>
      <c r="P59" s="114">
        <f>N59/F59*1</f>
        <v>-1.0755251487093056E-2</v>
      </c>
    </row>
    <row r="60" spans="1:16" ht="15" thickTop="1" x14ac:dyDescent="0.3">
      <c r="D60" s="5"/>
      <c r="E60" s="5"/>
      <c r="F60" s="7"/>
      <c r="G60" s="7"/>
      <c r="J60" s="7"/>
      <c r="K60" s="19"/>
      <c r="N60" s="7"/>
    </row>
    <row r="61" spans="1:16" ht="46.8" x14ac:dyDescent="0.3">
      <c r="A61" s="289" t="s">
        <v>0</v>
      </c>
      <c r="B61" s="289"/>
      <c r="C61" s="54"/>
      <c r="D61" s="55" t="s">
        <v>7</v>
      </c>
      <c r="E61" s="54"/>
      <c r="F61" s="54" t="s">
        <v>451</v>
      </c>
      <c r="G61" s="54"/>
      <c r="H61" s="55" t="s">
        <v>1</v>
      </c>
      <c r="I61" s="54"/>
      <c r="J61" s="54" t="s">
        <v>8</v>
      </c>
      <c r="K61" s="54"/>
      <c r="L61" s="55" t="s">
        <v>1</v>
      </c>
      <c r="M61" s="54"/>
      <c r="N61" s="55" t="s">
        <v>146</v>
      </c>
      <c r="O61" s="54"/>
      <c r="P61" s="55" t="s">
        <v>145</v>
      </c>
    </row>
    <row r="62" spans="1:16" x14ac:dyDescent="0.3">
      <c r="D62" s="5"/>
      <c r="E62" s="5"/>
      <c r="F62" s="7"/>
      <c r="G62" s="7"/>
      <c r="J62" s="7"/>
      <c r="K62" s="19"/>
      <c r="N62" s="7"/>
    </row>
    <row r="63" spans="1:16" ht="16.2" thickBot="1" x14ac:dyDescent="0.35">
      <c r="A63" s="115">
        <v>2</v>
      </c>
      <c r="B63" s="117" t="s">
        <v>47</v>
      </c>
      <c r="C63" s="115"/>
      <c r="D63" s="117"/>
      <c r="E63" s="117"/>
      <c r="F63" s="118">
        <f>F109+F119</f>
        <v>24276869964.43</v>
      </c>
      <c r="G63" s="117"/>
      <c r="H63" s="126">
        <f>F63/F9*1</f>
        <v>0.56323574857704217</v>
      </c>
      <c r="I63" s="118"/>
      <c r="J63" s="118">
        <f>J109+J119</f>
        <v>16334769964.370001</v>
      </c>
      <c r="K63" s="117"/>
      <c r="L63" s="126">
        <f>J63/J9*1</f>
        <v>0.48507532001215797</v>
      </c>
      <c r="M63" s="117"/>
      <c r="N63" s="127">
        <f>F63-J63</f>
        <v>7942100000.0599995</v>
      </c>
      <c r="O63" s="117"/>
      <c r="P63" s="122">
        <f>N63/F63*1</f>
        <v>0.32714678670259428</v>
      </c>
    </row>
    <row r="64" spans="1:16" ht="15" thickTop="1" x14ac:dyDescent="0.3">
      <c r="D64" s="5"/>
      <c r="E64" s="5"/>
      <c r="F64" s="7"/>
      <c r="G64" s="5"/>
      <c r="I64" s="5"/>
      <c r="J64" s="11"/>
      <c r="K64" s="5"/>
      <c r="M64" s="5"/>
      <c r="N64" s="11"/>
      <c r="O64" s="5"/>
    </row>
    <row r="65" spans="1:16" ht="15" thickBot="1" x14ac:dyDescent="0.35">
      <c r="A65" s="174">
        <v>24</v>
      </c>
      <c r="B65" s="32" t="s">
        <v>148</v>
      </c>
      <c r="C65" s="32"/>
      <c r="D65" s="33"/>
      <c r="E65" s="33"/>
      <c r="F65" s="34">
        <f>SUM(F66:F73)</f>
        <v>333849393.59000003</v>
      </c>
      <c r="G65" s="33"/>
      <c r="H65" s="123">
        <f>F65/F63*1</f>
        <v>1.3751747819185492E-2</v>
      </c>
      <c r="I65" s="33"/>
      <c r="J65" s="34">
        <f>SUM(J66:J73)</f>
        <v>486392278.04000002</v>
      </c>
      <c r="K65" s="33"/>
      <c r="L65" s="123">
        <f>J65/J63*1</f>
        <v>2.9776500011995069E-2</v>
      </c>
      <c r="M65" s="33"/>
      <c r="N65" s="34">
        <f>F65-J65</f>
        <v>-152542884.44999999</v>
      </c>
      <c r="O65" s="33"/>
      <c r="P65" s="123">
        <f>N65/F65*1</f>
        <v>-0.45692125664705474</v>
      </c>
    </row>
    <row r="66" spans="1:16" ht="15" thickTop="1" x14ac:dyDescent="0.3">
      <c r="A66" s="172">
        <v>240101</v>
      </c>
      <c r="B66" s="10" t="s">
        <v>49</v>
      </c>
      <c r="C66" s="10"/>
      <c r="D66" s="14"/>
      <c r="E66" s="14"/>
      <c r="F66" s="12">
        <v>27576363</v>
      </c>
      <c r="G66" s="14"/>
      <c r="H66" s="30">
        <f>F66/F65*1</f>
        <v>8.2601207399125881E-2</v>
      </c>
      <c r="I66" s="14"/>
      <c r="J66" s="12">
        <v>177646145.08000001</v>
      </c>
      <c r="K66" s="14"/>
      <c r="L66" s="37">
        <f>J66/J65*1</f>
        <v>0.36523224792107145</v>
      </c>
      <c r="M66" s="14"/>
      <c r="N66" s="8">
        <f t="shared" ref="N66:N73" si="10">F66-J66</f>
        <v>-150069782.08000001</v>
      </c>
      <c r="O66" s="14"/>
      <c r="P66" s="37">
        <f>N66/F66*1</f>
        <v>-5.4419715203197754</v>
      </c>
    </row>
    <row r="67" spans="1:16" x14ac:dyDescent="0.3">
      <c r="A67" s="172">
        <v>240790</v>
      </c>
      <c r="B67" s="10" t="s">
        <v>50</v>
      </c>
      <c r="C67" s="10"/>
      <c r="D67" s="14"/>
      <c r="E67" s="14"/>
      <c r="F67" s="12">
        <v>253654329.59</v>
      </c>
      <c r="G67" s="14"/>
      <c r="H67" s="30">
        <f>F67/F65*1</f>
        <v>0.75978670160926676</v>
      </c>
      <c r="I67" s="14"/>
      <c r="J67" s="12">
        <v>255522464.96000001</v>
      </c>
      <c r="K67" s="14"/>
      <c r="L67" s="37">
        <f>J67/J65*1</f>
        <v>0.52534235533029228</v>
      </c>
      <c r="M67" s="14"/>
      <c r="N67" s="8">
        <f t="shared" si="10"/>
        <v>-1868135.3700000048</v>
      </c>
      <c r="O67" s="14"/>
      <c r="P67" s="37">
        <f>N67/F67*1</f>
        <v>-7.3648865880570945E-3</v>
      </c>
    </row>
    <row r="68" spans="1:16" x14ac:dyDescent="0.3">
      <c r="A68" s="172">
        <v>242401</v>
      </c>
      <c r="B68" s="10" t="s">
        <v>51</v>
      </c>
      <c r="C68" s="10"/>
      <c r="D68" s="14"/>
      <c r="E68" s="14"/>
      <c r="F68" s="12">
        <v>13621346</v>
      </c>
      <c r="G68" s="14"/>
      <c r="H68" s="30">
        <f>F68/F65*1</f>
        <v>4.0800870876310041E-2</v>
      </c>
      <c r="I68" s="14"/>
      <c r="J68" s="12">
        <v>8393200</v>
      </c>
      <c r="K68" s="14"/>
      <c r="L68" s="37">
        <f>J68/J65*1</f>
        <v>1.7256030531203784E-2</v>
      </c>
      <c r="M68" s="14"/>
      <c r="N68" s="8">
        <f t="shared" si="10"/>
        <v>5228146</v>
      </c>
      <c r="O68" s="14"/>
      <c r="P68" s="37">
        <f t="shared" ref="P68:P73" si="11">N68/F68*1</f>
        <v>0.38382007181962779</v>
      </c>
    </row>
    <row r="69" spans="1:16" x14ac:dyDescent="0.3">
      <c r="A69" s="172">
        <v>242402</v>
      </c>
      <c r="B69" s="10" t="s">
        <v>52</v>
      </c>
      <c r="C69" s="10"/>
      <c r="D69" s="14"/>
      <c r="E69" s="14"/>
      <c r="F69" s="12">
        <v>10808200</v>
      </c>
      <c r="G69" s="14"/>
      <c r="H69" s="30">
        <f>F69/F65*1</f>
        <v>3.2374478455017161E-2</v>
      </c>
      <c r="I69" s="14"/>
      <c r="J69" s="12">
        <v>11086800</v>
      </c>
      <c r="K69" s="14"/>
      <c r="L69" s="37">
        <f>J69/J65*1</f>
        <v>2.2793947397101239E-2</v>
      </c>
      <c r="M69" s="14"/>
      <c r="N69" s="8">
        <f t="shared" si="10"/>
        <v>-278600</v>
      </c>
      <c r="O69" s="14"/>
      <c r="P69" s="37">
        <f t="shared" si="11"/>
        <v>-2.5776725079106604E-2</v>
      </c>
    </row>
    <row r="70" spans="1:16" x14ac:dyDescent="0.3">
      <c r="A70" s="172">
        <v>242404</v>
      </c>
      <c r="B70" s="10" t="s">
        <v>53</v>
      </c>
      <c r="C70" s="10"/>
      <c r="D70" s="14"/>
      <c r="E70" s="14"/>
      <c r="F70" s="12">
        <v>537200</v>
      </c>
      <c r="G70" s="14"/>
      <c r="H70" s="30">
        <f>F70/F65*1</f>
        <v>1.6091088086855553E-3</v>
      </c>
      <c r="I70" s="14"/>
      <c r="J70" s="12">
        <v>1404729</v>
      </c>
      <c r="K70" s="14"/>
      <c r="L70" s="37">
        <f>J70/J65*1</f>
        <v>2.8880577743968165E-3</v>
      </c>
      <c r="M70" s="14"/>
      <c r="N70" s="8">
        <f t="shared" si="10"/>
        <v>-867529</v>
      </c>
      <c r="O70" s="14"/>
      <c r="P70" s="37">
        <f t="shared" si="11"/>
        <v>-1.6149087862993299</v>
      </c>
    </row>
    <row r="71" spans="1:16" x14ac:dyDescent="0.3">
      <c r="A71" s="172">
        <v>242405</v>
      </c>
      <c r="B71" s="10" t="s">
        <v>54</v>
      </c>
      <c r="C71" s="10"/>
      <c r="D71" s="14"/>
      <c r="E71" s="14"/>
      <c r="F71" s="12">
        <v>16973278</v>
      </c>
      <c r="G71" s="14"/>
      <c r="H71" s="30">
        <f>F71/F65*1</f>
        <v>5.0841122751431017E-2</v>
      </c>
      <c r="I71" s="14"/>
      <c r="J71" s="12">
        <v>18170877</v>
      </c>
      <c r="K71" s="14"/>
      <c r="L71" s="37">
        <f>J71/J65*1</f>
        <v>3.735848166262553E-2</v>
      </c>
      <c r="M71" s="14"/>
      <c r="N71" s="8">
        <f t="shared" si="10"/>
        <v>-1197599</v>
      </c>
      <c r="O71" s="14"/>
      <c r="P71" s="37">
        <f t="shared" si="11"/>
        <v>-7.0557908731595634E-2</v>
      </c>
    </row>
    <row r="72" spans="1:16" x14ac:dyDescent="0.3">
      <c r="A72" s="172">
        <v>242406</v>
      </c>
      <c r="B72" s="10" t="s">
        <v>55</v>
      </c>
      <c r="C72" s="10"/>
      <c r="D72" s="14"/>
      <c r="E72" s="14"/>
      <c r="F72" s="12">
        <v>7432530</v>
      </c>
      <c r="G72" s="14"/>
      <c r="H72" s="30">
        <f>F72/F65*1</f>
        <v>2.2263122661615134E-2</v>
      </c>
      <c r="I72" s="14"/>
      <c r="J72" s="12">
        <v>10994115</v>
      </c>
      <c r="K72" s="14"/>
      <c r="L72" s="37">
        <f>J72/J65*1</f>
        <v>2.2603391329119465E-2</v>
      </c>
      <c r="M72" s="14"/>
      <c r="N72" s="8">
        <f t="shared" si="10"/>
        <v>-3561585</v>
      </c>
      <c r="O72" s="14"/>
      <c r="P72" s="37">
        <f t="shared" si="11"/>
        <v>-0.47918878228543982</v>
      </c>
    </row>
    <row r="73" spans="1:16" x14ac:dyDescent="0.3">
      <c r="A73" s="172">
        <v>242490</v>
      </c>
      <c r="B73" s="10" t="s">
        <v>56</v>
      </c>
      <c r="C73" s="10"/>
      <c r="D73" s="14"/>
      <c r="E73" s="14"/>
      <c r="F73" s="12">
        <v>3246147</v>
      </c>
      <c r="G73" s="14"/>
      <c r="H73" s="30">
        <f>F73/F65*1</f>
        <v>9.7233874385483782E-3</v>
      </c>
      <c r="I73" s="14"/>
      <c r="J73" s="12">
        <v>3173947</v>
      </c>
      <c r="K73" s="14"/>
      <c r="L73" s="37">
        <f>J73/J65*1</f>
        <v>6.5254880541894215E-3</v>
      </c>
      <c r="M73" s="14"/>
      <c r="N73" s="8">
        <f t="shared" si="10"/>
        <v>72200</v>
      </c>
      <c r="O73" s="14"/>
      <c r="P73" s="37">
        <f t="shared" si="11"/>
        <v>2.2241753069100076E-2</v>
      </c>
    </row>
    <row r="74" spans="1:16" x14ac:dyDescent="0.3">
      <c r="A74" s="6"/>
      <c r="B74" s="10"/>
      <c r="C74" s="10"/>
      <c r="D74" s="5"/>
      <c r="E74" s="5"/>
      <c r="F74" s="7"/>
      <c r="G74" s="5"/>
      <c r="I74" s="5"/>
      <c r="J74" s="7"/>
      <c r="K74" s="5"/>
      <c r="M74" s="5"/>
      <c r="N74" s="7"/>
      <c r="O74" s="5"/>
    </row>
    <row r="75" spans="1:16" ht="15" thickBot="1" x14ac:dyDescent="0.35">
      <c r="A75" s="174">
        <v>2436</v>
      </c>
      <c r="B75" s="32" t="s">
        <v>79</v>
      </c>
      <c r="C75" s="32"/>
      <c r="D75" s="33"/>
      <c r="E75" s="33"/>
      <c r="F75" s="34">
        <f>SUM(F76:F81)</f>
        <v>39292000</v>
      </c>
      <c r="G75" s="33"/>
      <c r="H75" s="124">
        <f>F75/F63*1</f>
        <v>1.6184953026304411E-3</v>
      </c>
      <c r="I75" s="33"/>
      <c r="J75" s="34">
        <f>SUM(J76:J81)</f>
        <v>40658000</v>
      </c>
      <c r="K75" s="33"/>
      <c r="L75" s="124">
        <f>J75/J63*1</f>
        <v>2.4890463770646737E-3</v>
      </c>
      <c r="M75" s="33"/>
      <c r="N75" s="34">
        <f>F75-J75</f>
        <v>-1366000</v>
      </c>
      <c r="O75" s="33"/>
      <c r="P75" s="123">
        <f>N75/F75*1</f>
        <v>-3.4765346635447419E-2</v>
      </c>
    </row>
    <row r="76" spans="1:16" ht="15" thickTop="1" x14ac:dyDescent="0.3">
      <c r="A76" s="172">
        <v>243605</v>
      </c>
      <c r="B76" s="10" t="s">
        <v>58</v>
      </c>
      <c r="C76" s="10"/>
      <c r="D76" s="14"/>
      <c r="E76" s="14"/>
      <c r="F76" s="12">
        <v>1009000</v>
      </c>
      <c r="G76" s="14"/>
      <c r="H76" s="30">
        <f>F76/F75*1</f>
        <v>2.5679527639214089E-2</v>
      </c>
      <c r="I76" s="14"/>
      <c r="J76" s="12">
        <v>856000</v>
      </c>
      <c r="K76" s="14"/>
      <c r="L76" s="30">
        <f>J76/J75*1</f>
        <v>2.1053667174971716E-2</v>
      </c>
      <c r="M76" s="14"/>
      <c r="N76" s="8">
        <f t="shared" ref="N76:N81" si="12">F76-J76</f>
        <v>153000</v>
      </c>
      <c r="O76" s="14"/>
      <c r="P76" s="37">
        <f t="shared" ref="P76:P81" si="13">N76/F76*1</f>
        <v>0.15163528245787908</v>
      </c>
    </row>
    <row r="77" spans="1:16" x14ac:dyDescent="0.3">
      <c r="A77" s="172">
        <v>243608</v>
      </c>
      <c r="B77" s="10" t="s">
        <v>59</v>
      </c>
      <c r="C77" s="10"/>
      <c r="D77" s="14"/>
      <c r="E77" s="14"/>
      <c r="F77" s="12">
        <v>3819000</v>
      </c>
      <c r="G77" s="14"/>
      <c r="H77" s="30">
        <f>F77/F75*1</f>
        <v>9.719535783365571E-2</v>
      </c>
      <c r="I77" s="14"/>
      <c r="J77" s="12">
        <v>3861000</v>
      </c>
      <c r="K77" s="14"/>
      <c r="L77" s="30">
        <f>J77/J75*1</f>
        <v>9.496286093757686E-2</v>
      </c>
      <c r="M77" s="14"/>
      <c r="N77" s="8">
        <f t="shared" si="12"/>
        <v>-42000</v>
      </c>
      <c r="O77" s="14"/>
      <c r="P77" s="37">
        <f t="shared" si="13"/>
        <v>-1.0997643362136685E-2</v>
      </c>
    </row>
    <row r="78" spans="1:16" x14ac:dyDescent="0.3">
      <c r="A78" s="172">
        <v>243609</v>
      </c>
      <c r="B78" s="10" t="s">
        <v>60</v>
      </c>
      <c r="C78" s="10"/>
      <c r="D78" s="14"/>
      <c r="E78" s="14"/>
      <c r="F78" s="12">
        <v>11995000</v>
      </c>
      <c r="G78" s="14"/>
      <c r="H78" s="30">
        <f>F78/F75*1</f>
        <v>0.30527842817876411</v>
      </c>
      <c r="I78" s="14"/>
      <c r="J78" s="12">
        <v>17448000</v>
      </c>
      <c r="K78" s="14"/>
      <c r="L78" s="30">
        <f>J78/J75*1</f>
        <v>0.42914063652909634</v>
      </c>
      <c r="M78" s="14"/>
      <c r="N78" s="8">
        <f t="shared" si="12"/>
        <v>-5453000</v>
      </c>
      <c r="O78" s="14"/>
      <c r="P78" s="37">
        <f t="shared" si="13"/>
        <v>-0.45460608586911211</v>
      </c>
    </row>
    <row r="79" spans="1:16" x14ac:dyDescent="0.3">
      <c r="A79" s="172">
        <v>243615</v>
      </c>
      <c r="B79" s="10" t="s">
        <v>61</v>
      </c>
      <c r="C79" s="10"/>
      <c r="D79" s="14"/>
      <c r="E79" s="14"/>
      <c r="F79" s="12">
        <v>1830000</v>
      </c>
      <c r="G79" s="14"/>
      <c r="H79" s="30">
        <f>F79/F75*1</f>
        <v>4.6574366283212869E-2</v>
      </c>
      <c r="I79" s="14"/>
      <c r="J79" s="12">
        <v>2676000</v>
      </c>
      <c r="K79" s="14"/>
      <c r="L79" s="30">
        <f>J79/J75*1</f>
        <v>6.581730532736485E-2</v>
      </c>
      <c r="M79" s="14"/>
      <c r="N79" s="8">
        <f t="shared" si="12"/>
        <v>-846000</v>
      </c>
      <c r="O79" s="14"/>
      <c r="P79" s="37">
        <f t="shared" si="13"/>
        <v>-0.46229508196721314</v>
      </c>
    </row>
    <row r="80" spans="1:16" x14ac:dyDescent="0.3">
      <c r="A80" s="172">
        <v>243625</v>
      </c>
      <c r="B80" s="10" t="s">
        <v>62</v>
      </c>
      <c r="C80" s="10"/>
      <c r="D80" s="14"/>
      <c r="E80" s="14"/>
      <c r="F80" s="12">
        <v>5206000</v>
      </c>
      <c r="G80" s="14"/>
      <c r="H80" s="30">
        <f>F80/F75*1</f>
        <v>0.13249516441005801</v>
      </c>
      <c r="I80" s="14"/>
      <c r="J80" s="12">
        <v>5026000</v>
      </c>
      <c r="K80" s="14"/>
      <c r="L80" s="30">
        <f>J80/J75*1</f>
        <v>0.12361650843622411</v>
      </c>
      <c r="M80" s="14"/>
      <c r="N80" s="8">
        <f t="shared" si="12"/>
        <v>180000</v>
      </c>
      <c r="O80" s="14"/>
      <c r="P80" s="37">
        <f t="shared" si="13"/>
        <v>3.4575489819439108E-2</v>
      </c>
    </row>
    <row r="81" spans="1:16" x14ac:dyDescent="0.3">
      <c r="A81" s="172">
        <v>243695</v>
      </c>
      <c r="B81" s="10" t="s">
        <v>63</v>
      </c>
      <c r="C81" s="10"/>
      <c r="D81" s="14"/>
      <c r="E81" s="14"/>
      <c r="F81" s="12">
        <v>15433000</v>
      </c>
      <c r="G81" s="14"/>
      <c r="H81" s="30">
        <f>F81/F75*1</f>
        <v>0.39277715565509519</v>
      </c>
      <c r="I81" s="14"/>
      <c r="J81" s="12">
        <v>10791000</v>
      </c>
      <c r="K81" s="14"/>
      <c r="L81" s="30">
        <f>J81/J75*1</f>
        <v>0.26540902159476609</v>
      </c>
      <c r="M81" s="14"/>
      <c r="N81" s="8">
        <f t="shared" si="12"/>
        <v>4642000</v>
      </c>
      <c r="O81" s="14"/>
      <c r="P81" s="37">
        <f t="shared" si="13"/>
        <v>0.30078403421240202</v>
      </c>
    </row>
    <row r="82" spans="1:16" x14ac:dyDescent="0.3">
      <c r="A82" s="6"/>
      <c r="B82" s="10"/>
      <c r="C82" s="10"/>
      <c r="D82" s="5"/>
      <c r="E82" s="5"/>
      <c r="F82" s="7"/>
      <c r="G82" s="5"/>
      <c r="I82" s="5"/>
      <c r="J82" s="7"/>
      <c r="K82" s="5"/>
      <c r="M82" s="5"/>
      <c r="N82" s="7"/>
      <c r="O82" s="5"/>
    </row>
    <row r="83" spans="1:16" ht="15" thickBot="1" x14ac:dyDescent="0.35">
      <c r="A83" s="174">
        <v>2440</v>
      </c>
      <c r="B83" s="32" t="s">
        <v>80</v>
      </c>
      <c r="C83" s="32"/>
      <c r="D83" s="33"/>
      <c r="E83" s="33"/>
      <c r="F83" s="34">
        <f>SUM(F84:F86)</f>
        <v>268587632</v>
      </c>
      <c r="G83" s="33"/>
      <c r="H83" s="124">
        <f>F83/F63*1</f>
        <v>1.1063519819215962E-2</v>
      </c>
      <c r="I83" s="33"/>
      <c r="J83" s="34">
        <f>SUM(J84:J86)</f>
        <v>248134775</v>
      </c>
      <c r="K83" s="33"/>
      <c r="L83" s="124">
        <f>J83/J63*1</f>
        <v>1.5190588881339662E-2</v>
      </c>
      <c r="M83" s="33"/>
      <c r="N83" s="34">
        <f>F83-J83</f>
        <v>20452857</v>
      </c>
      <c r="O83" s="33"/>
      <c r="P83" s="123">
        <f>N83/F83*1</f>
        <v>7.6149660532395622E-2</v>
      </c>
    </row>
    <row r="84" spans="1:16" ht="15" thickTop="1" x14ac:dyDescent="0.3">
      <c r="A84" s="172">
        <v>244004</v>
      </c>
      <c r="B84" s="10" t="s">
        <v>64</v>
      </c>
      <c r="C84" s="10"/>
      <c r="D84" s="14"/>
      <c r="E84" s="14"/>
      <c r="F84" s="12">
        <v>89000</v>
      </c>
      <c r="G84" s="14"/>
      <c r="H84" s="30">
        <f>F84/F83*1</f>
        <v>3.3136298695987611E-4</v>
      </c>
      <c r="I84" s="14"/>
      <c r="J84" s="12">
        <v>105000</v>
      </c>
      <c r="K84" s="14"/>
      <c r="L84" s="30">
        <f>J84/J83*1</f>
        <v>4.2315713305400262E-4</v>
      </c>
      <c r="M84" s="14"/>
      <c r="N84" s="8">
        <f t="shared" ref="N84:N86" si="14">F84-J84</f>
        <v>-16000</v>
      </c>
      <c r="O84" s="14"/>
      <c r="P84" s="37">
        <f>N84/F84*1</f>
        <v>-0.1797752808988764</v>
      </c>
    </row>
    <row r="85" spans="1:16" x14ac:dyDescent="0.3">
      <c r="A85" s="172">
        <v>244014</v>
      </c>
      <c r="B85" s="10" t="s">
        <v>93</v>
      </c>
      <c r="C85" s="10"/>
      <c r="D85" s="14"/>
      <c r="E85" s="14"/>
      <c r="F85" s="12">
        <v>0</v>
      </c>
      <c r="G85" s="14"/>
      <c r="H85" s="30">
        <f>F85/F83*1</f>
        <v>0</v>
      </c>
      <c r="I85" s="14"/>
      <c r="J85" s="12">
        <v>0</v>
      </c>
      <c r="K85" s="14"/>
      <c r="L85" s="30">
        <f>J85/J83*1</f>
        <v>0</v>
      </c>
      <c r="M85" s="14"/>
      <c r="N85" s="8">
        <f t="shared" si="14"/>
        <v>0</v>
      </c>
      <c r="O85" s="14"/>
      <c r="P85" s="37">
        <v>0</v>
      </c>
    </row>
    <row r="86" spans="1:16" x14ac:dyDescent="0.3">
      <c r="A86" s="172">
        <v>244080</v>
      </c>
      <c r="B86" s="10" t="s">
        <v>66</v>
      </c>
      <c r="C86" s="10"/>
      <c r="D86" s="14"/>
      <c r="E86" s="14"/>
      <c r="F86" s="12">
        <v>268498632</v>
      </c>
      <c r="G86" s="14"/>
      <c r="H86" s="30">
        <f>F86/F83*1</f>
        <v>0.9996686370130401</v>
      </c>
      <c r="I86" s="14"/>
      <c r="J86" s="12">
        <v>248029775</v>
      </c>
      <c r="K86" s="14"/>
      <c r="L86" s="30">
        <f>J86/J83*1</f>
        <v>0.99957684286694604</v>
      </c>
      <c r="M86" s="14"/>
      <c r="N86" s="8">
        <f t="shared" si="14"/>
        <v>20468857</v>
      </c>
      <c r="O86" s="14"/>
      <c r="P86" s="37">
        <f>N86/F86*1</f>
        <v>7.6234492695664832E-2</v>
      </c>
    </row>
    <row r="87" spans="1:16" x14ac:dyDescent="0.3">
      <c r="A87" s="6"/>
      <c r="B87" s="10"/>
      <c r="C87" s="10"/>
      <c r="D87" s="5"/>
      <c r="E87" s="5"/>
      <c r="F87" s="7"/>
      <c r="G87" s="5"/>
      <c r="I87" s="5"/>
      <c r="J87" s="7"/>
      <c r="K87" s="5"/>
      <c r="M87" s="5"/>
      <c r="N87" s="7"/>
      <c r="O87" s="5"/>
    </row>
    <row r="88" spans="1:16" ht="15" thickBot="1" x14ac:dyDescent="0.35">
      <c r="A88" s="174">
        <v>2445</v>
      </c>
      <c r="B88" s="32" t="s">
        <v>81</v>
      </c>
      <c r="C88" s="32"/>
      <c r="D88" s="33"/>
      <c r="E88" s="33"/>
      <c r="F88" s="34">
        <f>SUM(F89:F92)</f>
        <v>6273000</v>
      </c>
      <c r="G88" s="33"/>
      <c r="H88" s="124">
        <f>F88/F63*1</f>
        <v>2.5839410143033587E-4</v>
      </c>
      <c r="I88" s="33"/>
      <c r="J88" s="34">
        <f>SUM(J89:J92)</f>
        <v>7166462</v>
      </c>
      <c r="K88" s="33"/>
      <c r="L88" s="124">
        <f>J88/J63*1</f>
        <v>4.3872439070961818E-4</v>
      </c>
      <c r="M88" s="33"/>
      <c r="N88" s="34">
        <f>F88-J88</f>
        <v>-893462</v>
      </c>
      <c r="O88" s="33"/>
      <c r="P88" s="123">
        <f>N88/F88*1</f>
        <v>-0.14242977841543122</v>
      </c>
    </row>
    <row r="89" spans="1:16" ht="15" thickTop="1" x14ac:dyDescent="0.3">
      <c r="A89" s="172">
        <v>244501</v>
      </c>
      <c r="B89" s="10" t="s">
        <v>67</v>
      </c>
      <c r="C89" s="10"/>
      <c r="D89" s="14"/>
      <c r="E89" s="14"/>
      <c r="F89" s="12">
        <v>0</v>
      </c>
      <c r="G89" s="14"/>
      <c r="H89" s="30">
        <f>F89/F88*1</f>
        <v>0</v>
      </c>
      <c r="I89" s="14"/>
      <c r="J89" s="12">
        <v>0</v>
      </c>
      <c r="K89" s="14"/>
      <c r="L89" s="30">
        <f>J89/J88*1</f>
        <v>0</v>
      </c>
      <c r="M89" s="14"/>
      <c r="N89" s="8">
        <f t="shared" ref="N89:N92" si="15">F89-J89</f>
        <v>0</v>
      </c>
      <c r="O89" s="14"/>
      <c r="P89" s="37">
        <v>0</v>
      </c>
    </row>
    <row r="90" spans="1:16" x14ac:dyDescent="0.3">
      <c r="A90" s="172">
        <v>244502</v>
      </c>
      <c r="B90" s="10" t="s">
        <v>68</v>
      </c>
      <c r="C90" s="10"/>
      <c r="D90" s="14"/>
      <c r="E90" s="14"/>
      <c r="F90" s="12">
        <v>6321000</v>
      </c>
      <c r="G90" s="14"/>
      <c r="H90" s="30">
        <f>F90/F88*1</f>
        <v>1.0076518412242945</v>
      </c>
      <c r="I90" s="14"/>
      <c r="J90" s="12">
        <v>7166462</v>
      </c>
      <c r="K90" s="14"/>
      <c r="L90" s="30">
        <f>J90/J88*1</f>
        <v>1</v>
      </c>
      <c r="M90" s="14"/>
      <c r="N90" s="8">
        <f t="shared" si="15"/>
        <v>-845462</v>
      </c>
      <c r="O90" s="14"/>
      <c r="P90" s="37">
        <f>N90/F90*1</f>
        <v>-0.13375446922955228</v>
      </c>
    </row>
    <row r="91" spans="1:16" x14ac:dyDescent="0.3">
      <c r="A91" s="172">
        <v>244505</v>
      </c>
      <c r="B91" s="10" t="s">
        <v>69</v>
      </c>
      <c r="C91" s="10"/>
      <c r="D91" s="14"/>
      <c r="E91" s="14"/>
      <c r="F91" s="12">
        <v>0</v>
      </c>
      <c r="G91" s="14"/>
      <c r="H91" s="30">
        <f>F91/F88*1</f>
        <v>0</v>
      </c>
      <c r="I91" s="14"/>
      <c r="J91" s="12">
        <v>0</v>
      </c>
      <c r="K91" s="14"/>
      <c r="L91" s="30">
        <f>J91/J88*1</f>
        <v>0</v>
      </c>
      <c r="M91" s="14"/>
      <c r="N91" s="8">
        <f t="shared" si="15"/>
        <v>0</v>
      </c>
      <c r="O91" s="14"/>
      <c r="P91" s="37">
        <v>0</v>
      </c>
    </row>
    <row r="92" spans="1:16" x14ac:dyDescent="0.3">
      <c r="A92" s="172">
        <v>244506</v>
      </c>
      <c r="B92" s="10" t="s">
        <v>70</v>
      </c>
      <c r="C92" s="10"/>
      <c r="D92" s="14"/>
      <c r="E92" s="14"/>
      <c r="F92" s="12">
        <v>-48000</v>
      </c>
      <c r="G92" s="14"/>
      <c r="H92" s="30">
        <f>F92/F88*1</f>
        <v>-7.6518412242945963E-3</v>
      </c>
      <c r="I92" s="14"/>
      <c r="J92" s="12">
        <v>0</v>
      </c>
      <c r="K92" s="14"/>
      <c r="L92" s="30">
        <f>J92/J88*1</f>
        <v>0</v>
      </c>
      <c r="M92" s="14"/>
      <c r="N92" s="8">
        <f t="shared" si="15"/>
        <v>-48000</v>
      </c>
      <c r="O92" s="14"/>
      <c r="P92" s="37">
        <f>N92/F92*1</f>
        <v>1</v>
      </c>
    </row>
    <row r="93" spans="1:16" x14ac:dyDescent="0.3">
      <c r="A93" s="6"/>
      <c r="B93" s="10"/>
      <c r="C93" s="10"/>
      <c r="D93" s="14"/>
      <c r="E93" s="14"/>
      <c r="F93" s="8"/>
      <c r="G93" s="14"/>
      <c r="H93" s="6"/>
      <c r="I93" s="14"/>
      <c r="J93" s="8"/>
      <c r="K93" s="14"/>
      <c r="L93" s="6"/>
      <c r="M93" s="14"/>
      <c r="N93" s="8"/>
      <c r="O93" s="14"/>
      <c r="P93" s="6"/>
    </row>
    <row r="94" spans="1:16" ht="15" thickBot="1" x14ac:dyDescent="0.35">
      <c r="A94" s="174">
        <v>2465</v>
      </c>
      <c r="B94" s="32" t="s">
        <v>82</v>
      </c>
      <c r="C94" s="32"/>
      <c r="D94" s="33"/>
      <c r="E94" s="33"/>
      <c r="F94" s="34">
        <f>SUM(F95:F97)</f>
        <v>3335014341.02</v>
      </c>
      <c r="G94" s="33"/>
      <c r="H94" s="124">
        <f>F94/F63*1</f>
        <v>0.13737414855812954</v>
      </c>
      <c r="I94" s="33"/>
      <c r="J94" s="34">
        <f>SUM(J95:J97)</f>
        <v>3220715631.2800002</v>
      </c>
      <c r="K94" s="33"/>
      <c r="L94" s="124">
        <f>J94/J63*1</f>
        <v>0.19716932887975425</v>
      </c>
      <c r="M94" s="33"/>
      <c r="N94" s="34">
        <f>F94-J94</f>
        <v>114298709.73999977</v>
      </c>
      <c r="O94" s="33"/>
      <c r="P94" s="123">
        <f>N94/F94*1</f>
        <v>3.4272329307298267E-2</v>
      </c>
    </row>
    <row r="95" spans="1:16" ht="15" thickTop="1" x14ac:dyDescent="0.3">
      <c r="A95" s="172">
        <v>246503</v>
      </c>
      <c r="B95" s="10" t="s">
        <v>72</v>
      </c>
      <c r="C95" s="10"/>
      <c r="D95" s="14"/>
      <c r="E95" s="14"/>
      <c r="F95" s="12">
        <v>3081531804.02</v>
      </c>
      <c r="G95" s="14"/>
      <c r="H95" s="30">
        <f>F95/F94*1</f>
        <v>0.92399356911836439</v>
      </c>
      <c r="I95" s="14"/>
      <c r="J95" s="12">
        <v>2992803780.8400002</v>
      </c>
      <c r="K95" s="14"/>
      <c r="L95" s="30">
        <f>J95/J94*1</f>
        <v>0.92923564929902813</v>
      </c>
      <c r="M95" s="14"/>
      <c r="N95" s="8">
        <f t="shared" ref="N95:N97" si="16">F95-J95</f>
        <v>88728023.179999828</v>
      </c>
      <c r="O95" s="14"/>
      <c r="P95" s="37">
        <f t="shared" ref="P95:P96" si="17">N95/F95*1</f>
        <v>2.8793479614343115E-2</v>
      </c>
    </row>
    <row r="96" spans="1:16" x14ac:dyDescent="0.3">
      <c r="A96" s="172">
        <v>246505</v>
      </c>
      <c r="B96" s="10" t="s">
        <v>73</v>
      </c>
      <c r="C96" s="10"/>
      <c r="D96" s="14"/>
      <c r="E96" s="14"/>
      <c r="F96" s="12">
        <v>97728086</v>
      </c>
      <c r="G96" s="14"/>
      <c r="H96" s="30">
        <f>F96/F94*1</f>
        <v>2.9303647902788412E-2</v>
      </c>
      <c r="I96" s="14"/>
      <c r="J96" s="12">
        <v>206925435.44</v>
      </c>
      <c r="K96" s="14"/>
      <c r="L96" s="30">
        <f>J96/J94*1</f>
        <v>6.4248278683878154E-2</v>
      </c>
      <c r="M96" s="14"/>
      <c r="N96" s="8">
        <f t="shared" si="16"/>
        <v>-109197349.44</v>
      </c>
      <c r="O96" s="14"/>
      <c r="P96" s="37">
        <f t="shared" si="17"/>
        <v>-1.117358928322816</v>
      </c>
    </row>
    <row r="97" spans="1:16" x14ac:dyDescent="0.3">
      <c r="A97" s="172">
        <v>246506</v>
      </c>
      <c r="B97" s="10" t="s">
        <v>74</v>
      </c>
      <c r="C97" s="10"/>
      <c r="D97" s="14"/>
      <c r="E97" s="14"/>
      <c r="F97" s="12">
        <v>155754451</v>
      </c>
      <c r="G97" s="14"/>
      <c r="H97" s="30">
        <f>F97/F94*1</f>
        <v>4.6702782978847147E-2</v>
      </c>
      <c r="I97" s="14"/>
      <c r="J97" s="12">
        <v>20986415</v>
      </c>
      <c r="K97" s="14"/>
      <c r="L97" s="30">
        <f>J97/J94*1</f>
        <v>6.5160720170937374E-3</v>
      </c>
      <c r="M97" s="14"/>
      <c r="N97" s="8">
        <f t="shared" si="16"/>
        <v>134768036</v>
      </c>
      <c r="O97" s="14"/>
      <c r="P97" s="37">
        <f>N97/F97*1</f>
        <v>0.86525961303025622</v>
      </c>
    </row>
    <row r="98" spans="1:16" ht="15" thickBot="1" x14ac:dyDescent="0.35">
      <c r="A98" s="174">
        <v>2490</v>
      </c>
      <c r="B98" s="32" t="s">
        <v>83</v>
      </c>
      <c r="C98" s="32"/>
      <c r="D98" s="33"/>
      <c r="E98" s="33"/>
      <c r="F98" s="34">
        <f>SUM(F99:F102)</f>
        <v>680968973</v>
      </c>
      <c r="G98" s="33"/>
      <c r="H98" s="124">
        <f>F98/F63*1</f>
        <v>2.805011412087895E-2</v>
      </c>
      <c r="I98" s="33"/>
      <c r="J98" s="34">
        <f>SUM(J99:J101)</f>
        <v>439485874</v>
      </c>
      <c r="K98" s="33"/>
      <c r="L98" s="124">
        <f>J98/J63*1</f>
        <v>2.6904931931005009E-2</v>
      </c>
      <c r="M98" s="33"/>
      <c r="N98" s="34">
        <f>F98-J98</f>
        <v>241483099</v>
      </c>
      <c r="O98" s="33"/>
      <c r="P98" s="123">
        <f>N98/F98*1</f>
        <v>0.35461688942471098</v>
      </c>
    </row>
    <row r="99" spans="1:16" ht="15" thickTop="1" x14ac:dyDescent="0.3">
      <c r="A99" s="172">
        <v>249054</v>
      </c>
      <c r="B99" s="10" t="s">
        <v>76</v>
      </c>
      <c r="C99" s="10"/>
      <c r="D99" s="5"/>
      <c r="E99" s="5"/>
      <c r="F99" s="12">
        <v>26858501</v>
      </c>
      <c r="G99" s="5"/>
      <c r="H99" s="30">
        <f>F99/F98*1</f>
        <v>3.9441592884438215E-2</v>
      </c>
      <c r="I99" s="5"/>
      <c r="J99" s="12">
        <v>7693694</v>
      </c>
      <c r="K99" s="5"/>
      <c r="L99" s="30">
        <f>J99/J98*1</f>
        <v>1.7506123530150141E-2</v>
      </c>
      <c r="M99" s="5"/>
      <c r="N99" s="8">
        <f t="shared" ref="N99:N102" si="18">F99-J99</f>
        <v>19164807</v>
      </c>
      <c r="O99" s="5"/>
      <c r="P99" s="37">
        <v>0</v>
      </c>
    </row>
    <row r="100" spans="1:16" x14ac:dyDescent="0.3">
      <c r="A100" s="172">
        <v>249055</v>
      </c>
      <c r="B100" s="10" t="s">
        <v>77</v>
      </c>
      <c r="C100" s="10"/>
      <c r="D100" s="5"/>
      <c r="E100" s="5"/>
      <c r="F100" s="12">
        <v>235300</v>
      </c>
      <c r="G100" s="5"/>
      <c r="H100" s="30">
        <f>F100/F98*1</f>
        <v>3.4553703520938536E-4</v>
      </c>
      <c r="I100" s="5"/>
      <c r="J100" s="12">
        <v>151100</v>
      </c>
      <c r="K100" s="5"/>
      <c r="L100" s="30">
        <f>J100/J98*1</f>
        <v>3.4381082291623326E-4</v>
      </c>
      <c r="M100" s="5"/>
      <c r="N100" s="8">
        <f t="shared" si="18"/>
        <v>84200</v>
      </c>
      <c r="O100" s="5"/>
      <c r="P100" s="37">
        <f t="shared" ref="P100:P102" si="19">N100/F100*1</f>
        <v>0.35784105397365068</v>
      </c>
    </row>
    <row r="101" spans="1:16" x14ac:dyDescent="0.3">
      <c r="A101" s="172">
        <v>249060</v>
      </c>
      <c r="B101" s="10" t="s">
        <v>78</v>
      </c>
      <c r="C101" s="10"/>
      <c r="D101" s="5"/>
      <c r="E101" s="5"/>
      <c r="F101" s="12">
        <v>448950240</v>
      </c>
      <c r="G101" s="5"/>
      <c r="H101" s="30">
        <f>F101/F98*1</f>
        <v>0.65928149122882285</v>
      </c>
      <c r="I101" s="5"/>
      <c r="J101" s="12">
        <v>431641080</v>
      </c>
      <c r="K101" s="5"/>
      <c r="L101" s="30">
        <f>J101/J98*1</f>
        <v>0.98215006564693363</v>
      </c>
      <c r="M101" s="5"/>
      <c r="N101" s="8">
        <f t="shared" si="18"/>
        <v>17309160</v>
      </c>
      <c r="O101" s="5"/>
      <c r="P101" s="37">
        <f t="shared" si="19"/>
        <v>3.8554740498635214E-2</v>
      </c>
    </row>
    <row r="102" spans="1:16" x14ac:dyDescent="0.3">
      <c r="A102" s="172">
        <v>249090</v>
      </c>
      <c r="B102" s="1" t="s">
        <v>16</v>
      </c>
      <c r="D102" s="5"/>
      <c r="E102" s="5"/>
      <c r="F102" s="12">
        <v>204924932</v>
      </c>
      <c r="G102" s="5"/>
      <c r="H102" s="30">
        <f>F102/F98*1</f>
        <v>0.30093137885152954</v>
      </c>
      <c r="I102" s="5"/>
      <c r="J102" s="12">
        <v>0</v>
      </c>
      <c r="K102" s="5"/>
      <c r="L102" s="30">
        <f>J102/J98*1</f>
        <v>0</v>
      </c>
      <c r="M102" s="5"/>
      <c r="N102" s="8">
        <f t="shared" si="18"/>
        <v>204924932</v>
      </c>
      <c r="O102" s="5"/>
      <c r="P102" s="37">
        <f t="shared" si="19"/>
        <v>1</v>
      </c>
    </row>
    <row r="103" spans="1:16" ht="15" thickBot="1" x14ac:dyDescent="0.35">
      <c r="A103" s="174">
        <v>2511</v>
      </c>
      <c r="B103" s="32" t="s">
        <v>84</v>
      </c>
      <c r="C103" s="32"/>
      <c r="D103" s="33"/>
      <c r="E103" s="33"/>
      <c r="F103" s="34">
        <f>SUM(F104:F107)</f>
        <v>78328479.269999996</v>
      </c>
      <c r="G103" s="33"/>
      <c r="H103" s="124">
        <f>F103/F63*1</f>
        <v>3.2264653303644732E-3</v>
      </c>
      <c r="I103" s="33"/>
      <c r="J103" s="34">
        <f>SUM(J104:J107)</f>
        <v>34563569.269999996</v>
      </c>
      <c r="K103" s="33"/>
      <c r="L103" s="124">
        <f>J103/J63*1</f>
        <v>2.115950781394003E-3</v>
      </c>
      <c r="M103" s="33"/>
      <c r="N103" s="34">
        <f>F103-J103</f>
        <v>43764910</v>
      </c>
      <c r="O103" s="33"/>
      <c r="P103" s="123">
        <f>N103/F103*1</f>
        <v>0.5587356017616707</v>
      </c>
    </row>
    <row r="104" spans="1:16" ht="15" thickTop="1" x14ac:dyDescent="0.3">
      <c r="A104" s="172">
        <v>251102</v>
      </c>
      <c r="B104" s="10" t="s">
        <v>89</v>
      </c>
      <c r="C104" s="10"/>
      <c r="D104" s="14"/>
      <c r="E104" s="14"/>
      <c r="F104" s="12">
        <v>24177779.27</v>
      </c>
      <c r="G104" s="14"/>
      <c r="H104" s="30">
        <f>F104/F103*1</f>
        <v>0.30867162870172243</v>
      </c>
      <c r="I104" s="14"/>
      <c r="J104" s="12">
        <v>14033469.27</v>
      </c>
      <c r="K104" s="14"/>
      <c r="L104" s="30">
        <f>J104/J103*1</f>
        <v>0.40601909948520781</v>
      </c>
      <c r="M104" s="14"/>
      <c r="N104" s="8">
        <f t="shared" ref="N104:N107" si="20">F104-J104</f>
        <v>10144310</v>
      </c>
      <c r="O104" s="14"/>
      <c r="P104" s="37">
        <f>N104/F104*1</f>
        <v>0.41957161932515236</v>
      </c>
    </row>
    <row r="105" spans="1:16" x14ac:dyDescent="0.3">
      <c r="A105" s="172">
        <v>251122</v>
      </c>
      <c r="B105" s="10" t="s">
        <v>95</v>
      </c>
      <c r="C105" s="10"/>
      <c r="D105" s="14"/>
      <c r="E105" s="14"/>
      <c r="F105" s="12">
        <v>48589800</v>
      </c>
      <c r="G105" s="14"/>
      <c r="H105" s="30">
        <f>F105/F103*1</f>
        <v>0.62033375922580969</v>
      </c>
      <c r="I105" s="14"/>
      <c r="J105" s="12">
        <v>15396700</v>
      </c>
      <c r="K105" s="14"/>
      <c r="L105" s="30">
        <f>J105/J103*1</f>
        <v>0.44546035971359627</v>
      </c>
      <c r="M105" s="14"/>
      <c r="N105" s="8">
        <f t="shared" si="20"/>
        <v>33193100</v>
      </c>
      <c r="O105" s="14"/>
      <c r="P105" s="37">
        <f>N105/F105*1</f>
        <v>0.68312896945449453</v>
      </c>
    </row>
    <row r="106" spans="1:16" x14ac:dyDescent="0.3">
      <c r="A106" s="172">
        <v>251123</v>
      </c>
      <c r="B106" s="10" t="s">
        <v>452</v>
      </c>
      <c r="C106" s="10"/>
      <c r="D106" s="14"/>
      <c r="E106" s="14"/>
      <c r="F106" s="12">
        <v>0</v>
      </c>
      <c r="G106" s="14"/>
      <c r="H106" s="30">
        <f>F106/F103*1</f>
        <v>0</v>
      </c>
      <c r="I106" s="14"/>
      <c r="J106" s="12">
        <v>0</v>
      </c>
      <c r="K106" s="14"/>
      <c r="L106" s="30">
        <f>J106/J103*1</f>
        <v>0</v>
      </c>
      <c r="M106" s="14"/>
      <c r="N106" s="8">
        <f t="shared" si="20"/>
        <v>0</v>
      </c>
      <c r="O106" s="14"/>
      <c r="P106" s="37" t="e">
        <f>N106/F106*1</f>
        <v>#DIV/0!</v>
      </c>
    </row>
    <row r="107" spans="1:16" x14ac:dyDescent="0.3">
      <c r="A107" s="172">
        <v>251124</v>
      </c>
      <c r="B107" s="10" t="s">
        <v>96</v>
      </c>
      <c r="C107" s="10"/>
      <c r="D107" s="14"/>
      <c r="E107" s="14"/>
      <c r="F107" s="12">
        <v>5560900</v>
      </c>
      <c r="G107" s="14"/>
      <c r="H107" s="30">
        <f>F107/F103*1</f>
        <v>7.0994612072467989E-2</v>
      </c>
      <c r="I107" s="14"/>
      <c r="J107" s="12">
        <v>5133400</v>
      </c>
      <c r="K107" s="14"/>
      <c r="L107" s="30">
        <f>J107/J103*1</f>
        <v>0.14852054080119603</v>
      </c>
      <c r="M107" s="14"/>
      <c r="N107" s="8">
        <f t="shared" si="20"/>
        <v>427500</v>
      </c>
      <c r="O107" s="14"/>
      <c r="P107" s="37">
        <f>N107/F107*1</f>
        <v>7.6876045244474819E-2</v>
      </c>
    </row>
    <row r="108" spans="1:16" x14ac:dyDescent="0.3">
      <c r="D108" s="5"/>
      <c r="E108" s="5"/>
      <c r="F108" s="7"/>
      <c r="G108" s="5"/>
      <c r="H108" s="30"/>
      <c r="I108" s="5"/>
      <c r="J108" s="7"/>
      <c r="K108" s="5"/>
      <c r="L108" s="30"/>
      <c r="M108" s="5"/>
      <c r="N108" s="7"/>
      <c r="O108" s="5"/>
    </row>
    <row r="109" spans="1:16" x14ac:dyDescent="0.3">
      <c r="A109" s="291" t="s">
        <v>48</v>
      </c>
      <c r="B109" s="291"/>
      <c r="C109" s="108"/>
      <c r="D109" s="107"/>
      <c r="E109" s="107"/>
      <c r="F109" s="129">
        <f>F65+F75+F83+F88+F94+F98+F103</f>
        <v>4742313818.8800011</v>
      </c>
      <c r="G109" s="107"/>
      <c r="H109" s="125">
        <f>F109/F63*1</f>
        <v>0.19534288505183525</v>
      </c>
      <c r="I109" s="107"/>
      <c r="J109" s="129">
        <f>J65+J75+J83+J88+J94+J98+J103</f>
        <v>4477116589.5900002</v>
      </c>
      <c r="K109" s="107"/>
      <c r="L109" s="125">
        <f>J109/J63*1</f>
        <v>0.27408507125326226</v>
      </c>
      <c r="M109" s="107"/>
      <c r="N109" s="153">
        <f t="shared" ref="N109" si="21">F109-J109</f>
        <v>265197229.29000092</v>
      </c>
      <c r="O109" s="107"/>
      <c r="P109" s="125">
        <f>N109/F109*1</f>
        <v>5.5921484620904509E-2</v>
      </c>
    </row>
    <row r="110" spans="1:16" x14ac:dyDescent="0.3">
      <c r="D110" s="5"/>
      <c r="E110" s="5"/>
      <c r="F110" s="7"/>
      <c r="G110" s="5"/>
      <c r="H110" s="30"/>
      <c r="I110" s="5"/>
      <c r="J110" s="7"/>
      <c r="K110" s="5"/>
      <c r="L110" s="30"/>
      <c r="M110" s="5"/>
      <c r="N110" s="7"/>
      <c r="O110" s="5"/>
    </row>
    <row r="111" spans="1:16" ht="15" thickBot="1" x14ac:dyDescent="0.35">
      <c r="A111" s="174">
        <v>2790</v>
      </c>
      <c r="B111" s="32" t="s">
        <v>94</v>
      </c>
      <c r="C111" s="32"/>
      <c r="D111" s="33"/>
      <c r="E111" s="33"/>
      <c r="F111" s="34">
        <f>SUM(F112:F114)</f>
        <v>19514362845.549999</v>
      </c>
      <c r="G111" s="33"/>
      <c r="H111" s="124">
        <f>F111/F63*1</f>
        <v>0.80382532320443556</v>
      </c>
      <c r="I111" s="33"/>
      <c r="J111" s="34">
        <f>SUM(J112:J114)</f>
        <v>11838020074.780001</v>
      </c>
      <c r="K111" s="33"/>
      <c r="L111" s="124">
        <f>J111/J63*1</f>
        <v>0.72471299568965608</v>
      </c>
      <c r="M111" s="33"/>
      <c r="N111" s="34">
        <f>F111-J111</f>
        <v>7676342770.7699986</v>
      </c>
      <c r="O111" s="33"/>
      <c r="P111" s="123">
        <f>N111/F111*1</f>
        <v>0.39336886535962357</v>
      </c>
    </row>
    <row r="112" spans="1:16" ht="15" thickTop="1" x14ac:dyDescent="0.3">
      <c r="A112" s="172">
        <v>270103</v>
      </c>
      <c r="B112" s="10" t="s">
        <v>85</v>
      </c>
      <c r="C112" s="10"/>
      <c r="D112" s="14"/>
      <c r="E112" s="14"/>
      <c r="F112" s="12">
        <v>20696293</v>
      </c>
      <c r="G112" s="14"/>
      <c r="H112" s="30">
        <f>F112/F111*1</f>
        <v>1.0605671916528664E-3</v>
      </c>
      <c r="I112" s="14"/>
      <c r="J112" s="12">
        <v>20696293</v>
      </c>
      <c r="K112" s="14"/>
      <c r="L112" s="30">
        <f>J112/J111*1</f>
        <v>1.7482900746292765E-3</v>
      </c>
      <c r="M112" s="14"/>
      <c r="N112" s="8">
        <f t="shared" ref="N112:N114" si="22">F112-J112</f>
        <v>0</v>
      </c>
      <c r="O112" s="14"/>
      <c r="P112" s="37">
        <v>0</v>
      </c>
    </row>
    <row r="113" spans="1:16" x14ac:dyDescent="0.3">
      <c r="A113" s="172">
        <v>279016</v>
      </c>
      <c r="B113" s="10" t="s">
        <v>86</v>
      </c>
      <c r="C113" s="10"/>
      <c r="D113" s="14"/>
      <c r="E113" s="14"/>
      <c r="F113" s="12">
        <v>19493666552.549999</v>
      </c>
      <c r="G113" s="14"/>
      <c r="H113" s="30">
        <f>F113/F111*1</f>
        <v>0.99893943280834718</v>
      </c>
      <c r="I113" s="14"/>
      <c r="J113" s="12">
        <v>11783501781.780001</v>
      </c>
      <c r="K113" s="14"/>
      <c r="L113" s="30">
        <f>J113/J111*1</f>
        <v>0.99539464431926861</v>
      </c>
      <c r="M113" s="14"/>
      <c r="N113" s="8">
        <f t="shared" si="22"/>
        <v>7710164770.7699986</v>
      </c>
      <c r="O113" s="14"/>
      <c r="P113" s="37">
        <f t="shared" ref="P113" si="23">N113/F113*1</f>
        <v>0.39552152746561775</v>
      </c>
    </row>
    <row r="114" spans="1:16" x14ac:dyDescent="0.3">
      <c r="A114" s="172">
        <v>290304</v>
      </c>
      <c r="B114" s="10" t="s">
        <v>87</v>
      </c>
      <c r="C114" s="10"/>
      <c r="D114" s="14"/>
      <c r="E114" s="14"/>
      <c r="F114" s="12">
        <v>0</v>
      </c>
      <c r="G114" s="14"/>
      <c r="H114" s="30">
        <f>F114/F111*1</f>
        <v>0</v>
      </c>
      <c r="I114" s="14"/>
      <c r="J114" s="12">
        <v>33822000</v>
      </c>
      <c r="K114" s="14"/>
      <c r="L114" s="30">
        <f>J114/J111*1</f>
        <v>2.8570656061020871E-3</v>
      </c>
      <c r="M114" s="14"/>
      <c r="N114" s="8">
        <f t="shared" si="22"/>
        <v>-33822000</v>
      </c>
      <c r="O114" s="14"/>
      <c r="P114" s="37">
        <v>-1</v>
      </c>
    </row>
    <row r="115" spans="1:16" x14ac:dyDescent="0.3">
      <c r="A115" s="6"/>
      <c r="D115" s="5"/>
      <c r="E115" s="5"/>
      <c r="F115" s="7"/>
      <c r="G115" s="5"/>
      <c r="I115" s="5"/>
      <c r="J115" s="7"/>
      <c r="K115" s="5"/>
      <c r="M115" s="5"/>
      <c r="N115" s="7"/>
      <c r="O115" s="5"/>
    </row>
    <row r="116" spans="1:16" ht="15" thickBot="1" x14ac:dyDescent="0.35">
      <c r="A116" s="174">
        <v>2903</v>
      </c>
      <c r="B116" s="32" t="s">
        <v>149</v>
      </c>
      <c r="C116" s="32"/>
      <c r="D116" s="33"/>
      <c r="E116" s="33"/>
      <c r="F116" s="34">
        <f>SUM(F117:F118)</f>
        <v>20193300</v>
      </c>
      <c r="G116" s="33"/>
      <c r="H116" s="124">
        <f>G116/F63*1</f>
        <v>0</v>
      </c>
      <c r="I116" s="33"/>
      <c r="J116" s="34">
        <f>SUM(J117:J118)</f>
        <v>19633300</v>
      </c>
      <c r="K116" s="33"/>
      <c r="L116" s="124">
        <f>K116/J63*1</f>
        <v>0</v>
      </c>
      <c r="M116" s="33"/>
      <c r="N116" s="34">
        <f>F116-J116</f>
        <v>560000</v>
      </c>
      <c r="O116" s="33"/>
      <c r="P116" s="123">
        <f>N116/F116*1</f>
        <v>2.7731970505068513E-2</v>
      </c>
    </row>
    <row r="117" spans="1:16" ht="15" thickTop="1" x14ac:dyDescent="0.3">
      <c r="A117" s="172">
        <v>290304</v>
      </c>
      <c r="B117" s="15" t="s">
        <v>88</v>
      </c>
      <c r="D117" s="5"/>
      <c r="E117" s="5"/>
      <c r="F117" s="7">
        <v>20193300</v>
      </c>
      <c r="G117" s="5"/>
      <c r="H117" s="30">
        <f>F117/F116*1</f>
        <v>1</v>
      </c>
      <c r="I117" s="5"/>
      <c r="J117" s="7">
        <v>19633300</v>
      </c>
      <c r="K117" s="5"/>
      <c r="L117" s="30">
        <f>J117/J116*1</f>
        <v>1</v>
      </c>
      <c r="M117" s="5"/>
      <c r="N117" s="8">
        <f t="shared" ref="N117" si="24">F117-J117</f>
        <v>560000</v>
      </c>
      <c r="O117" s="5"/>
      <c r="P117" s="37">
        <f>N117/F117*1</f>
        <v>2.7731970505068513E-2</v>
      </c>
    </row>
    <row r="118" spans="1:16" x14ac:dyDescent="0.3">
      <c r="D118" s="5"/>
      <c r="E118" s="5"/>
      <c r="F118" s="7"/>
      <c r="G118" s="5"/>
      <c r="I118" s="5"/>
      <c r="J118" s="7"/>
      <c r="K118" s="5"/>
      <c r="M118" s="5"/>
      <c r="N118" s="7"/>
      <c r="O118" s="5"/>
    </row>
    <row r="119" spans="1:16" x14ac:dyDescent="0.3">
      <c r="A119" s="291" t="s">
        <v>48</v>
      </c>
      <c r="B119" s="291"/>
      <c r="C119" s="108"/>
      <c r="D119" s="107"/>
      <c r="E119" s="107"/>
      <c r="F119" s="129">
        <f>F111+F116</f>
        <v>19534556145.549999</v>
      </c>
      <c r="G119" s="129"/>
      <c r="H119" s="125">
        <f>F119/F63*1</f>
        <v>0.80465711494816472</v>
      </c>
      <c r="I119" s="108"/>
      <c r="J119" s="129">
        <f>J111+J116</f>
        <v>11857653374.780001</v>
      </c>
      <c r="K119" s="129"/>
      <c r="L119" s="125">
        <f>J119/J63*1</f>
        <v>0.72591492874673769</v>
      </c>
      <c r="M119" s="108"/>
      <c r="N119" s="153">
        <f t="shared" ref="N119" si="25">F119-J119</f>
        <v>7676902770.7699986</v>
      </c>
      <c r="O119" s="108"/>
      <c r="P119" s="125">
        <f>N119/F119*1</f>
        <v>0.39299089846578411</v>
      </c>
    </row>
    <row r="120" spans="1:16" x14ac:dyDescent="0.3">
      <c r="A120" s="38"/>
      <c r="B120" s="38"/>
      <c r="D120" s="5"/>
      <c r="E120" s="5"/>
      <c r="F120" s="19"/>
      <c r="G120" s="19"/>
      <c r="J120" s="19"/>
      <c r="K120" s="19"/>
      <c r="N120" s="19"/>
    </row>
    <row r="121" spans="1:16" ht="53.4" customHeight="1" x14ac:dyDescent="0.3">
      <c r="A121" s="289" t="s">
        <v>0</v>
      </c>
      <c r="B121" s="289"/>
      <c r="C121" s="54"/>
      <c r="D121" s="55" t="s">
        <v>7</v>
      </c>
      <c r="E121" s="54"/>
      <c r="F121" s="54" t="s">
        <v>451</v>
      </c>
      <c r="G121" s="54"/>
      <c r="H121" s="55" t="s">
        <v>1</v>
      </c>
      <c r="I121" s="54"/>
      <c r="J121" s="54" t="s">
        <v>8</v>
      </c>
      <c r="K121" s="54"/>
      <c r="L121" s="55" t="s">
        <v>1</v>
      </c>
      <c r="M121" s="54"/>
      <c r="N121" s="55" t="s">
        <v>146</v>
      </c>
      <c r="O121" s="54"/>
      <c r="P121" s="55" t="s">
        <v>145</v>
      </c>
    </row>
    <row r="122" spans="1:16" x14ac:dyDescent="0.3">
      <c r="D122" s="5"/>
      <c r="E122" s="5"/>
      <c r="F122" s="7"/>
      <c r="G122" s="7"/>
      <c r="J122" s="7"/>
      <c r="K122" s="19"/>
      <c r="N122" s="7"/>
    </row>
    <row r="123" spans="1:16" ht="16.2" thickBot="1" x14ac:dyDescent="0.35">
      <c r="A123" s="115">
        <v>3</v>
      </c>
      <c r="B123" s="117" t="s">
        <v>97</v>
      </c>
      <c r="C123" s="117"/>
      <c r="D123" s="117"/>
      <c r="E123" s="175"/>
      <c r="F123" s="118">
        <f>F125+F132</f>
        <v>18825632008.790001</v>
      </c>
      <c r="G123" s="175"/>
      <c r="H123" s="58">
        <f>F123/F9*1</f>
        <v>0.43676425142295799</v>
      </c>
      <c r="I123" s="175"/>
      <c r="J123" s="118">
        <f>J125+J132</f>
        <v>17339938458.549999</v>
      </c>
      <c r="K123" s="175"/>
      <c r="L123" s="58">
        <f>J123/J9*1</f>
        <v>0.51492467999972036</v>
      </c>
      <c r="M123" s="175"/>
      <c r="N123" s="110">
        <f>F123-J123</f>
        <v>1485693550.2400017</v>
      </c>
      <c r="O123" s="175"/>
      <c r="P123" s="66">
        <f>N123/F123*1</f>
        <v>7.8918654605928062E-2</v>
      </c>
    </row>
    <row r="124" spans="1:16" ht="15" thickTop="1" x14ac:dyDescent="0.3">
      <c r="D124" s="5"/>
      <c r="E124" s="5"/>
      <c r="F124" s="7"/>
      <c r="G124" s="7"/>
      <c r="J124" s="7"/>
      <c r="K124" s="19"/>
      <c r="N124" s="7"/>
    </row>
    <row r="125" spans="1:16" ht="15" thickBot="1" x14ac:dyDescent="0.35">
      <c r="A125" s="174">
        <v>3208</v>
      </c>
      <c r="B125" s="32" t="s">
        <v>98</v>
      </c>
      <c r="C125" s="32"/>
      <c r="D125" s="33"/>
      <c r="E125" s="32"/>
      <c r="F125" s="34">
        <f>SUM(F126:F130)</f>
        <v>18608412950.34</v>
      </c>
      <c r="G125" s="32"/>
      <c r="H125" s="36">
        <f>G125/F123*1</f>
        <v>0</v>
      </c>
      <c r="I125" s="32"/>
      <c r="J125" s="34">
        <f>SUM(J126:J130)</f>
        <v>17108282131.439999</v>
      </c>
      <c r="K125" s="32"/>
      <c r="L125" s="36">
        <f>K125/J123*1</f>
        <v>0</v>
      </c>
      <c r="M125" s="32"/>
      <c r="N125" s="34">
        <f>SUM(N126:N130)</f>
        <v>1500130818.9000015</v>
      </c>
      <c r="O125" s="32"/>
      <c r="P125" s="36">
        <f>O125/N123*1</f>
        <v>0</v>
      </c>
    </row>
    <row r="126" spans="1:16" ht="15" thickTop="1" x14ac:dyDescent="0.3">
      <c r="A126" s="172">
        <v>320801</v>
      </c>
      <c r="B126" s="10" t="s">
        <v>99</v>
      </c>
      <c r="C126" s="10"/>
      <c r="D126" s="14"/>
      <c r="E126" s="10"/>
      <c r="F126" s="12">
        <v>656726309</v>
      </c>
      <c r="G126" s="10"/>
      <c r="H126" s="30">
        <f>F126/F125*1</f>
        <v>3.529190322423497E-2</v>
      </c>
      <c r="I126" s="10"/>
      <c r="J126" s="12">
        <v>656726309</v>
      </c>
      <c r="K126" s="10"/>
      <c r="L126" s="30">
        <f>J126/J125*1</f>
        <v>3.8386455399465849E-2</v>
      </c>
      <c r="M126" s="10"/>
      <c r="N126" s="8">
        <f t="shared" ref="N126:N133" si="26">F126-J126</f>
        <v>0</v>
      </c>
      <c r="O126" s="10"/>
      <c r="P126" s="37">
        <f>N126/F126*1</f>
        <v>0</v>
      </c>
    </row>
    <row r="127" spans="1:16" x14ac:dyDescent="0.3">
      <c r="A127" s="172">
        <v>321505</v>
      </c>
      <c r="B127" s="10" t="s">
        <v>100</v>
      </c>
      <c r="C127" s="10"/>
      <c r="D127" s="14"/>
      <c r="E127" s="10"/>
      <c r="F127" s="12">
        <v>328363154</v>
      </c>
      <c r="G127" s="10"/>
      <c r="H127" s="30">
        <f>F127/F125*1</f>
        <v>1.7645951585247916E-2</v>
      </c>
      <c r="I127" s="10"/>
      <c r="J127" s="12">
        <v>328363154</v>
      </c>
      <c r="K127" s="10"/>
      <c r="L127" s="30">
        <f>J127/J125*1</f>
        <v>1.9193227670507313E-2</v>
      </c>
      <c r="M127" s="10"/>
      <c r="N127" s="8">
        <f t="shared" si="26"/>
        <v>0</v>
      </c>
      <c r="O127" s="10"/>
      <c r="P127" s="37">
        <f>N127/F127*1</f>
        <v>0</v>
      </c>
    </row>
    <row r="128" spans="1:16" x14ac:dyDescent="0.3">
      <c r="A128" s="172">
        <v>321505</v>
      </c>
      <c r="B128" s="10" t="s">
        <v>101</v>
      </c>
      <c r="C128" s="10"/>
      <c r="D128" s="14"/>
      <c r="E128" s="10"/>
      <c r="F128" s="12">
        <v>1804161939.26</v>
      </c>
      <c r="G128" s="10"/>
      <c r="H128" s="30">
        <f>F128/F125*1</f>
        <v>9.6954100496089629E-2</v>
      </c>
      <c r="I128" s="10"/>
      <c r="J128" s="12">
        <v>380488929.25999999</v>
      </c>
      <c r="K128" s="10"/>
      <c r="L128" s="30">
        <f>J128/J125*1</f>
        <v>2.2240042941586349E-2</v>
      </c>
      <c r="M128" s="10"/>
      <c r="N128" s="8">
        <f t="shared" si="26"/>
        <v>1423673010</v>
      </c>
      <c r="O128" s="10"/>
      <c r="P128" s="37">
        <f>N128/F128*1</f>
        <v>0.78910489076381785</v>
      </c>
    </row>
    <row r="129" spans="1:16" x14ac:dyDescent="0.3">
      <c r="A129" s="172">
        <v>322501</v>
      </c>
      <c r="B129" s="10" t="s">
        <v>102</v>
      </c>
      <c r="C129" s="10"/>
      <c r="D129" s="14"/>
      <c r="E129" s="10"/>
      <c r="F129" s="12">
        <v>20482254965.950001</v>
      </c>
      <c r="G129" s="10"/>
      <c r="H129" s="30">
        <f>F129/F125*1</f>
        <v>1.1006986474671803</v>
      </c>
      <c r="I129" s="10"/>
      <c r="J129" s="12">
        <v>20405797157.049999</v>
      </c>
      <c r="K129" s="10"/>
      <c r="L129" s="30">
        <f>J129/J125*1</f>
        <v>1.19274378340711</v>
      </c>
      <c r="M129" s="10"/>
      <c r="N129" s="8">
        <f t="shared" si="26"/>
        <v>76457808.900001526</v>
      </c>
      <c r="O129" s="10"/>
      <c r="P129" s="37">
        <f>N129/F129*1</f>
        <v>3.7328804385604077E-3</v>
      </c>
    </row>
    <row r="130" spans="1:16" x14ac:dyDescent="0.3">
      <c r="A130" s="172">
        <v>322502</v>
      </c>
      <c r="B130" s="10" t="s">
        <v>103</v>
      </c>
      <c r="C130" s="10"/>
      <c r="D130" s="14"/>
      <c r="E130" s="10"/>
      <c r="F130" s="12">
        <v>-4663093417.8699999</v>
      </c>
      <c r="G130" s="10"/>
      <c r="H130" s="30">
        <f>F130/F125*1</f>
        <v>-0.2505906027727528</v>
      </c>
      <c r="I130" s="10"/>
      <c r="J130" s="12">
        <v>-4663093417.8699999</v>
      </c>
      <c r="K130" s="10"/>
      <c r="L130" s="30">
        <f>J130/J125*1</f>
        <v>-0.27256350941866941</v>
      </c>
      <c r="M130" s="10"/>
      <c r="N130" s="8">
        <f t="shared" si="26"/>
        <v>0</v>
      </c>
      <c r="O130" s="10"/>
      <c r="P130" s="37">
        <f>N130/F130*1</f>
        <v>0</v>
      </c>
    </row>
    <row r="131" spans="1:16" x14ac:dyDescent="0.3">
      <c r="A131" s="6"/>
      <c r="B131" s="10"/>
      <c r="C131" s="10"/>
      <c r="D131" s="14"/>
      <c r="E131" s="10"/>
      <c r="F131" s="12"/>
      <c r="G131" s="10"/>
      <c r="H131" s="30"/>
      <c r="I131" s="10"/>
      <c r="J131" s="12"/>
      <c r="K131" s="10"/>
      <c r="L131" s="30"/>
      <c r="M131" s="10"/>
      <c r="N131" s="8"/>
      <c r="O131" s="10"/>
      <c r="P131" s="37"/>
    </row>
    <row r="132" spans="1:16" x14ac:dyDescent="0.3">
      <c r="A132" s="174">
        <v>3230</v>
      </c>
      <c r="B132" s="46" t="s">
        <v>104</v>
      </c>
      <c r="C132" s="46"/>
      <c r="D132" s="39"/>
      <c r="E132" s="46"/>
      <c r="F132" s="51">
        <f>F133</f>
        <v>217219058.44999999</v>
      </c>
      <c r="G132" s="46"/>
      <c r="H132" s="36">
        <f>F132/F125*1</f>
        <v>1.1673164123651453E-2</v>
      </c>
      <c r="I132" s="46"/>
      <c r="J132" s="51">
        <f>J133</f>
        <v>231656327.11000019</v>
      </c>
      <c r="K132" s="46"/>
      <c r="L132" s="36">
        <f>J132/J125*1</f>
        <v>1.3540595445540607E-2</v>
      </c>
      <c r="M132" s="46"/>
      <c r="N132" s="40">
        <f>F132-J132</f>
        <v>-14437268.660000205</v>
      </c>
      <c r="O132" s="46"/>
      <c r="P132" s="36">
        <f>N132/F132*1</f>
        <v>-6.6464097409405773E-2</v>
      </c>
    </row>
    <row r="133" spans="1:16" x14ac:dyDescent="0.3">
      <c r="A133" s="172">
        <v>323001</v>
      </c>
      <c r="B133" s="6" t="s">
        <v>104</v>
      </c>
      <c r="C133" s="6"/>
      <c r="D133" s="14"/>
      <c r="E133" s="6"/>
      <c r="F133" s="48">
        <f>'ERI Comparativo Febrero 2024'!F85</f>
        <v>217219058.44999999</v>
      </c>
      <c r="G133" s="6"/>
      <c r="H133" s="49">
        <f>F133/F125*1</f>
        <v>1.1673164123651453E-2</v>
      </c>
      <c r="I133" s="6"/>
      <c r="J133" s="48">
        <f>'ERI Comparativo Febrero 2024'!J85</f>
        <v>231656327.11000019</v>
      </c>
      <c r="K133" s="6"/>
      <c r="L133" s="49">
        <f>J133/J125*1</f>
        <v>1.3540595445540607E-2</v>
      </c>
      <c r="M133" s="6"/>
      <c r="N133" s="48">
        <f t="shared" si="26"/>
        <v>-14437268.660000205</v>
      </c>
      <c r="O133" s="6"/>
      <c r="P133" s="50">
        <f>N133/F133*1</f>
        <v>-6.6464097409405773E-2</v>
      </c>
    </row>
    <row r="134" spans="1:16" x14ac:dyDescent="0.3">
      <c r="A134" s="6"/>
      <c r="D134" s="5"/>
      <c r="F134" s="7"/>
      <c r="J134" s="7"/>
      <c r="N134" s="7"/>
    </row>
    <row r="135" spans="1:16" ht="15" thickBot="1" x14ac:dyDescent="0.35">
      <c r="A135" s="174">
        <v>8</v>
      </c>
      <c r="B135" s="32" t="s">
        <v>150</v>
      </c>
      <c r="C135" s="32"/>
      <c r="D135" s="39"/>
      <c r="E135" s="39"/>
      <c r="F135" s="34">
        <f>F136+F140</f>
        <v>3697978444.21</v>
      </c>
      <c r="G135" s="40"/>
      <c r="H135" s="47">
        <v>1</v>
      </c>
      <c r="I135" s="32"/>
      <c r="J135" s="34">
        <f>J136+J140</f>
        <v>3697978444.21</v>
      </c>
      <c r="K135" s="40"/>
      <c r="L135" s="47">
        <v>1</v>
      </c>
      <c r="M135" s="32"/>
      <c r="N135" s="45">
        <f t="shared" ref="N135:N148" si="27">F135-J135</f>
        <v>0</v>
      </c>
      <c r="O135" s="156"/>
      <c r="P135" s="42">
        <f t="shared" ref="P135:P148" si="28">N135/F135*1</f>
        <v>0</v>
      </c>
    </row>
    <row r="136" spans="1:16" ht="15" thickTop="1" x14ac:dyDescent="0.3">
      <c r="A136" s="172">
        <v>81</v>
      </c>
      <c r="B136" s="1" t="s">
        <v>151</v>
      </c>
      <c r="D136" s="5"/>
      <c r="E136" s="5"/>
      <c r="F136" s="7">
        <f>F137</f>
        <v>593627289.21000004</v>
      </c>
      <c r="G136" s="19"/>
      <c r="H136" s="30">
        <f>H137</f>
        <v>0.16052751473969631</v>
      </c>
      <c r="J136" s="7">
        <f>J137</f>
        <v>593627289.21000004</v>
      </c>
      <c r="K136" s="19"/>
      <c r="L136" s="30">
        <f>L137</f>
        <v>0.16052751473969631</v>
      </c>
      <c r="N136" s="8">
        <f t="shared" si="27"/>
        <v>0</v>
      </c>
      <c r="O136" s="10"/>
      <c r="P136" s="37">
        <f t="shared" si="28"/>
        <v>0</v>
      </c>
    </row>
    <row r="137" spans="1:16" x14ac:dyDescent="0.3">
      <c r="A137" s="172">
        <v>8120</v>
      </c>
      <c r="B137" s="1" t="s">
        <v>157</v>
      </c>
      <c r="D137" s="5"/>
      <c r="E137" s="5"/>
      <c r="F137" s="13">
        <f>F138</f>
        <v>593627289.21000004</v>
      </c>
      <c r="G137" s="19"/>
      <c r="H137" s="30">
        <f>H138</f>
        <v>0.16052751473969631</v>
      </c>
      <c r="J137" s="13">
        <f>J138</f>
        <v>593627289.21000004</v>
      </c>
      <c r="K137" s="19"/>
      <c r="L137" s="30">
        <f>L138</f>
        <v>0.16052751473969631</v>
      </c>
      <c r="N137" s="8">
        <f t="shared" si="27"/>
        <v>0</v>
      </c>
      <c r="O137" s="10"/>
      <c r="P137" s="37">
        <f t="shared" si="28"/>
        <v>0</v>
      </c>
    </row>
    <row r="138" spans="1:16" x14ac:dyDescent="0.3">
      <c r="A138" s="172">
        <v>812004</v>
      </c>
      <c r="B138" s="1" t="s">
        <v>152</v>
      </c>
      <c r="D138" s="5"/>
      <c r="E138" s="5"/>
      <c r="F138" s="7">
        <v>593627289.21000004</v>
      </c>
      <c r="G138" s="19"/>
      <c r="H138" s="30">
        <f>F138/F135*1</f>
        <v>0.16052751473969631</v>
      </c>
      <c r="J138" s="7">
        <v>593627289.21000004</v>
      </c>
      <c r="K138" s="19"/>
      <c r="L138" s="30">
        <f>J138/J135*1</f>
        <v>0.16052751473969631</v>
      </c>
      <c r="N138" s="8">
        <f t="shared" si="27"/>
        <v>0</v>
      </c>
      <c r="O138" s="10"/>
      <c r="P138" s="37">
        <f t="shared" si="28"/>
        <v>0</v>
      </c>
    </row>
    <row r="139" spans="1:16" x14ac:dyDescent="0.3">
      <c r="A139" s="174">
        <v>82</v>
      </c>
      <c r="B139" s="32" t="s">
        <v>153</v>
      </c>
      <c r="C139" s="31"/>
      <c r="D139" s="33"/>
      <c r="E139" s="33"/>
      <c r="F139" s="43">
        <f>F140</f>
        <v>3104351155</v>
      </c>
      <c r="G139" s="43"/>
      <c r="H139" s="47">
        <f>H140</f>
        <v>1</v>
      </c>
      <c r="I139" s="31"/>
      <c r="J139" s="43">
        <f>J140</f>
        <v>3104351155</v>
      </c>
      <c r="K139" s="43"/>
      <c r="L139" s="47">
        <f>L140</f>
        <v>1</v>
      </c>
      <c r="M139" s="31"/>
      <c r="N139" s="44">
        <f t="shared" si="27"/>
        <v>0</v>
      </c>
      <c r="O139" s="155"/>
      <c r="P139" s="42">
        <f t="shared" si="28"/>
        <v>0</v>
      </c>
    </row>
    <row r="140" spans="1:16" x14ac:dyDescent="0.3">
      <c r="A140" s="172">
        <v>8201</v>
      </c>
      <c r="B140" s="1" t="s">
        <v>154</v>
      </c>
      <c r="D140" s="5"/>
      <c r="E140" s="5"/>
      <c r="F140" s="13">
        <f>SUM(F141:F143)</f>
        <v>3104351155</v>
      </c>
      <c r="G140" s="19"/>
      <c r="H140" s="30">
        <f>F140/F139*1</f>
        <v>1</v>
      </c>
      <c r="J140" s="13">
        <f>SUM(J141:J143)</f>
        <v>3104351155</v>
      </c>
      <c r="K140" s="19"/>
      <c r="L140" s="30">
        <f>J140/J139*1</f>
        <v>1</v>
      </c>
      <c r="N140" s="8">
        <f t="shared" si="27"/>
        <v>0</v>
      </c>
      <c r="O140" s="10"/>
      <c r="P140" s="37">
        <f t="shared" si="28"/>
        <v>0</v>
      </c>
    </row>
    <row r="141" spans="1:16" x14ac:dyDescent="0.3">
      <c r="A141" s="172">
        <v>820101</v>
      </c>
      <c r="B141" s="1" t="s">
        <v>155</v>
      </c>
      <c r="D141" s="5"/>
      <c r="E141" s="5"/>
      <c r="F141" s="7">
        <v>973633251</v>
      </c>
      <c r="G141" s="19"/>
      <c r="H141" s="30">
        <f>F141/F140*1</f>
        <v>0.31363502464333809</v>
      </c>
      <c r="J141" s="7">
        <v>973633251</v>
      </c>
      <c r="K141" s="19"/>
      <c r="L141" s="30">
        <f>J141/J140*1</f>
        <v>0.31363502464333809</v>
      </c>
      <c r="N141" s="8">
        <f t="shared" si="27"/>
        <v>0</v>
      </c>
      <c r="O141" s="10"/>
      <c r="P141" s="37">
        <f t="shared" si="28"/>
        <v>0</v>
      </c>
    </row>
    <row r="142" spans="1:16" x14ac:dyDescent="0.3">
      <c r="A142" s="172">
        <v>820102</v>
      </c>
      <c r="B142" s="1" t="s">
        <v>37</v>
      </c>
      <c r="D142" s="5"/>
      <c r="E142" s="5"/>
      <c r="F142" s="7">
        <v>1379181901</v>
      </c>
      <c r="G142" s="19"/>
      <c r="H142" s="30">
        <f>F142/F140*1</f>
        <v>0.44427380542263428</v>
      </c>
      <c r="J142" s="7">
        <v>1379181901</v>
      </c>
      <c r="K142" s="19"/>
      <c r="L142" s="30">
        <f>J142/J140*1</f>
        <v>0.44427380542263428</v>
      </c>
      <c r="N142" s="8">
        <f t="shared" si="27"/>
        <v>0</v>
      </c>
      <c r="O142" s="10"/>
      <c r="P142" s="37">
        <f t="shared" si="28"/>
        <v>0</v>
      </c>
    </row>
    <row r="143" spans="1:16" x14ac:dyDescent="0.3">
      <c r="A143" s="172">
        <v>820104</v>
      </c>
      <c r="B143" s="1" t="s">
        <v>156</v>
      </c>
      <c r="D143" s="5"/>
      <c r="E143" s="5"/>
      <c r="F143" s="7">
        <v>751536003</v>
      </c>
      <c r="G143" s="19"/>
      <c r="H143" s="30">
        <f>F143/F140*1</f>
        <v>0.24209116993402766</v>
      </c>
      <c r="J143" s="7">
        <v>751536003</v>
      </c>
      <c r="K143" s="19"/>
      <c r="L143" s="30">
        <f>J143/J140*1</f>
        <v>0.24209116993402766</v>
      </c>
      <c r="N143" s="8">
        <f t="shared" si="27"/>
        <v>0</v>
      </c>
      <c r="O143" s="10"/>
      <c r="P143" s="37">
        <f t="shared" si="28"/>
        <v>0</v>
      </c>
    </row>
    <row r="144" spans="1:16" x14ac:dyDescent="0.3">
      <c r="A144" s="174">
        <v>89</v>
      </c>
      <c r="B144" s="32" t="s">
        <v>158</v>
      </c>
      <c r="C144" s="32"/>
      <c r="D144" s="39"/>
      <c r="E144" s="39"/>
      <c r="F144" s="40">
        <f>F145+F147</f>
        <v>-3697978444.21</v>
      </c>
      <c r="G144" s="40"/>
      <c r="H144" s="47">
        <v>1</v>
      </c>
      <c r="I144" s="32"/>
      <c r="J144" s="40">
        <f>J145+J147</f>
        <v>-3697978444.21</v>
      </c>
      <c r="K144" s="40"/>
      <c r="L144" s="47">
        <v>1</v>
      </c>
      <c r="M144" s="32"/>
      <c r="N144" s="41">
        <f t="shared" si="27"/>
        <v>0</v>
      </c>
      <c r="O144" s="156"/>
      <c r="P144" s="42">
        <f t="shared" si="28"/>
        <v>0</v>
      </c>
    </row>
    <row r="145" spans="1:16" x14ac:dyDescent="0.3">
      <c r="A145" s="174">
        <v>8905</v>
      </c>
      <c r="B145" s="32" t="s">
        <v>157</v>
      </c>
      <c r="C145" s="32"/>
      <c r="D145" s="39"/>
      <c r="E145" s="39"/>
      <c r="F145" s="40">
        <f>F146</f>
        <v>-593627289.21000004</v>
      </c>
      <c r="G145" s="40"/>
      <c r="H145" s="42">
        <f>H146</f>
        <v>0.16052751473969631</v>
      </c>
      <c r="I145" s="32"/>
      <c r="J145" s="40">
        <f>J146</f>
        <v>-593627289.21000004</v>
      </c>
      <c r="K145" s="40"/>
      <c r="L145" s="42">
        <f>L146</f>
        <v>0.16052751473969631</v>
      </c>
      <c r="M145" s="32"/>
      <c r="N145" s="41">
        <f t="shared" si="27"/>
        <v>0</v>
      </c>
      <c r="O145" s="156"/>
      <c r="P145" s="42">
        <f t="shared" si="28"/>
        <v>0</v>
      </c>
    </row>
    <row r="146" spans="1:16" x14ac:dyDescent="0.3">
      <c r="A146" s="172">
        <v>890506</v>
      </c>
      <c r="B146" s="1" t="s">
        <v>157</v>
      </c>
      <c r="D146" s="5"/>
      <c r="E146" s="5"/>
      <c r="F146" s="7">
        <v>-593627289.21000004</v>
      </c>
      <c r="G146" s="19"/>
      <c r="H146" s="37">
        <f>F146/F144*1</f>
        <v>0.16052751473969631</v>
      </c>
      <c r="J146" s="7">
        <v>-593627289.21000004</v>
      </c>
      <c r="K146" s="19"/>
      <c r="L146" s="37">
        <f>J146/J144*1</f>
        <v>0.16052751473969631</v>
      </c>
      <c r="N146" s="8">
        <f t="shared" si="27"/>
        <v>0</v>
      </c>
      <c r="O146" s="10"/>
      <c r="P146" s="37">
        <f t="shared" si="28"/>
        <v>0</v>
      </c>
    </row>
    <row r="147" spans="1:16" x14ac:dyDescent="0.3">
      <c r="A147" s="174">
        <v>8910</v>
      </c>
      <c r="B147" s="32" t="s">
        <v>159</v>
      </c>
      <c r="C147" s="32"/>
      <c r="D147" s="39"/>
      <c r="E147" s="39"/>
      <c r="F147" s="40">
        <f>F148</f>
        <v>-3104351155</v>
      </c>
      <c r="G147" s="40"/>
      <c r="H147" s="42">
        <f>H148</f>
        <v>0.83947248526030371</v>
      </c>
      <c r="I147" s="32"/>
      <c r="J147" s="40">
        <f>J148</f>
        <v>-3104351155</v>
      </c>
      <c r="K147" s="40"/>
      <c r="L147" s="42">
        <f>L148</f>
        <v>0.83947248526030371</v>
      </c>
      <c r="M147" s="32"/>
      <c r="N147" s="41">
        <f t="shared" si="27"/>
        <v>0</v>
      </c>
      <c r="O147" s="156"/>
      <c r="P147" s="42"/>
    </row>
    <row r="148" spans="1:16" x14ac:dyDescent="0.3">
      <c r="A148" s="172">
        <v>891001</v>
      </c>
      <c r="B148" s="1" t="s">
        <v>159</v>
      </c>
      <c r="D148" s="5"/>
      <c r="E148" s="5"/>
      <c r="F148" s="7">
        <v>-3104351155</v>
      </c>
      <c r="G148" s="19"/>
      <c r="H148" s="30">
        <f>F148/F144*1</f>
        <v>0.83947248526030371</v>
      </c>
      <c r="J148" s="7">
        <v>-3104351155</v>
      </c>
      <c r="K148" s="19"/>
      <c r="L148" s="30">
        <f>J148/J144*1</f>
        <v>0.83947248526030371</v>
      </c>
      <c r="N148" s="8">
        <f t="shared" si="27"/>
        <v>0</v>
      </c>
      <c r="O148" s="10"/>
      <c r="P148" s="37">
        <f t="shared" si="28"/>
        <v>0</v>
      </c>
    </row>
    <row r="149" spans="1:16" x14ac:dyDescent="0.3">
      <c r="D149" s="5"/>
      <c r="E149" s="5"/>
      <c r="F149" s="7"/>
      <c r="G149" s="19"/>
      <c r="J149" s="7"/>
      <c r="K149" s="19"/>
    </row>
    <row r="150" spans="1:16" ht="16.2" thickBot="1" x14ac:dyDescent="0.35">
      <c r="A150" s="290" t="s">
        <v>147</v>
      </c>
      <c r="B150" s="290"/>
      <c r="C150" s="62"/>
      <c r="D150" s="63"/>
      <c r="E150" s="62"/>
      <c r="F150" s="64">
        <f>F63+F123</f>
        <v>43102501973.220001</v>
      </c>
      <c r="G150" s="62"/>
      <c r="H150" s="63"/>
      <c r="I150" s="62"/>
      <c r="J150" s="64">
        <f>J63+J123</f>
        <v>33674708422.919998</v>
      </c>
      <c r="K150" s="62"/>
      <c r="L150" s="63"/>
      <c r="M150" s="62"/>
      <c r="N150" s="64">
        <f>N63+N123</f>
        <v>9427793550.3000011</v>
      </c>
      <c r="O150" s="62"/>
      <c r="P150" s="65">
        <f>N150/F150*1</f>
        <v>0.21872961240527475</v>
      </c>
    </row>
    <row r="151" spans="1:16" ht="15" thickTop="1" x14ac:dyDescent="0.3">
      <c r="D151" s="5"/>
      <c r="E151" s="5"/>
      <c r="F151" s="7"/>
      <c r="G151" s="7"/>
      <c r="J151" s="7"/>
      <c r="K151" s="19"/>
    </row>
    <row r="152" spans="1:16" x14ac:dyDescent="0.3">
      <c r="D152" s="5"/>
      <c r="E152" s="5"/>
      <c r="F152" s="74"/>
      <c r="G152" s="7"/>
      <c r="J152" s="74"/>
      <c r="K152" s="19"/>
    </row>
    <row r="153" spans="1:16" x14ac:dyDescent="0.3">
      <c r="D153" s="5"/>
      <c r="E153" s="5"/>
      <c r="F153" s="7"/>
      <c r="G153" s="7"/>
      <c r="J153" s="7"/>
      <c r="K153" s="19"/>
    </row>
    <row r="154" spans="1:16" x14ac:dyDescent="0.3">
      <c r="D154" s="5"/>
      <c r="E154" s="5"/>
      <c r="F154" s="7"/>
      <c r="G154" s="7"/>
      <c r="J154" s="7"/>
      <c r="K154" s="19"/>
    </row>
    <row r="155" spans="1:16" x14ac:dyDescent="0.3">
      <c r="D155" s="5"/>
      <c r="E155" s="5"/>
      <c r="F155" s="7"/>
      <c r="G155" s="7"/>
      <c r="J155" s="7"/>
      <c r="K155" s="19"/>
    </row>
    <row r="156" spans="1:16" x14ac:dyDescent="0.3">
      <c r="D156" s="5"/>
      <c r="E156" s="5"/>
      <c r="F156" s="7"/>
      <c r="G156" s="7"/>
      <c r="J156" s="7"/>
      <c r="K156" s="19"/>
    </row>
    <row r="157" spans="1:16" x14ac:dyDescent="0.3">
      <c r="D157" s="5"/>
      <c r="E157" s="5"/>
      <c r="F157" s="7"/>
      <c r="G157" s="7"/>
      <c r="J157" s="7"/>
      <c r="K157" s="19"/>
    </row>
    <row r="158" spans="1:16" x14ac:dyDescent="0.3">
      <c r="D158" s="5"/>
      <c r="E158" s="5"/>
      <c r="F158" s="7"/>
      <c r="G158" s="7"/>
      <c r="J158" s="7"/>
      <c r="K158" s="19"/>
    </row>
    <row r="159" spans="1:16" x14ac:dyDescent="0.3">
      <c r="A159" s="6"/>
      <c r="B159" s="162"/>
      <c r="C159" s="6"/>
      <c r="D159" s="14"/>
      <c r="E159" s="14"/>
      <c r="F159" s="8"/>
      <c r="G159" s="8"/>
      <c r="H159" s="6"/>
      <c r="I159" s="6"/>
      <c r="J159" s="8"/>
      <c r="K159" s="21"/>
      <c r="L159" s="6"/>
      <c r="M159" s="6"/>
      <c r="N159" s="6"/>
      <c r="O159" s="6"/>
      <c r="P159" s="6"/>
    </row>
    <row r="160" spans="1:16" x14ac:dyDescent="0.3">
      <c r="A160" s="6"/>
      <c r="B160" s="96" t="s">
        <v>453</v>
      </c>
      <c r="C160" s="6"/>
      <c r="D160" s="14"/>
      <c r="E160" s="14"/>
      <c r="F160" s="8"/>
      <c r="G160" s="8"/>
      <c r="H160" s="6"/>
      <c r="I160" s="6"/>
      <c r="J160" s="8"/>
      <c r="K160" s="21"/>
      <c r="L160" s="279" t="s">
        <v>483</v>
      </c>
      <c r="M160" s="279"/>
      <c r="N160" s="279"/>
      <c r="O160" s="279"/>
      <c r="P160" s="279"/>
    </row>
    <row r="161" spans="1:16" x14ac:dyDescent="0.3">
      <c r="A161" s="6"/>
      <c r="B161" s="96" t="s">
        <v>160</v>
      </c>
      <c r="C161" s="6"/>
      <c r="D161" s="14"/>
      <c r="E161" s="14"/>
      <c r="F161" s="163"/>
      <c r="G161" s="163"/>
      <c r="H161" s="133"/>
      <c r="I161" s="133"/>
      <c r="J161" s="163"/>
      <c r="K161" s="21"/>
      <c r="L161" s="287" t="s">
        <v>479</v>
      </c>
      <c r="M161" s="287"/>
      <c r="N161" s="287"/>
      <c r="O161" s="287"/>
      <c r="P161" s="287"/>
    </row>
    <row r="162" spans="1:16" x14ac:dyDescent="0.3">
      <c r="A162" s="6"/>
      <c r="B162" s="96"/>
      <c r="C162" s="6"/>
      <c r="D162" s="14"/>
      <c r="E162" s="14"/>
      <c r="F162" s="163"/>
      <c r="G162" s="163"/>
      <c r="H162" s="133"/>
      <c r="I162" s="133"/>
      <c r="J162" s="163"/>
      <c r="K162" s="21"/>
      <c r="L162" s="164"/>
      <c r="M162" s="164"/>
      <c r="N162" s="164"/>
      <c r="O162" s="164"/>
      <c r="P162" s="164"/>
    </row>
    <row r="163" spans="1:16" x14ac:dyDescent="0.3">
      <c r="A163" s="6"/>
      <c r="B163" s="96"/>
      <c r="C163" s="6"/>
      <c r="D163" s="14"/>
      <c r="E163" s="14"/>
      <c r="F163" s="163"/>
      <c r="G163" s="163"/>
      <c r="H163" s="133"/>
      <c r="I163" s="133"/>
      <c r="J163" s="163"/>
      <c r="K163" s="21"/>
      <c r="L163" s="164"/>
      <c r="M163" s="164"/>
      <c r="N163" s="164"/>
      <c r="O163" s="164"/>
      <c r="P163" s="164"/>
    </row>
    <row r="164" spans="1:16" x14ac:dyDescent="0.3">
      <c r="A164" s="6"/>
      <c r="B164" s="96"/>
      <c r="C164" s="6"/>
      <c r="D164" s="14"/>
      <c r="E164" s="14"/>
      <c r="F164" s="163"/>
      <c r="G164" s="163"/>
      <c r="H164" s="133"/>
      <c r="I164" s="133"/>
      <c r="J164" s="163"/>
      <c r="K164" s="21"/>
      <c r="L164" s="164"/>
      <c r="M164" s="164"/>
      <c r="N164" s="164"/>
      <c r="O164" s="164"/>
      <c r="P164" s="164"/>
    </row>
    <row r="165" spans="1:16" x14ac:dyDescent="0.3">
      <c r="A165" s="6"/>
      <c r="B165" s="96"/>
      <c r="C165" s="6"/>
      <c r="D165" s="14"/>
      <c r="E165" s="14"/>
      <c r="F165" s="163"/>
      <c r="G165" s="163"/>
      <c r="H165" s="133"/>
      <c r="I165" s="133"/>
      <c r="J165" s="163"/>
      <c r="K165" s="21"/>
      <c r="L165" s="164"/>
      <c r="M165" s="164"/>
      <c r="N165" s="164"/>
      <c r="O165" s="164"/>
      <c r="P165" s="164"/>
    </row>
    <row r="166" spans="1:16" x14ac:dyDescent="0.3">
      <c r="A166" s="6"/>
      <c r="B166" s="6"/>
      <c r="C166" s="61"/>
      <c r="D166" s="61"/>
      <c r="E166" s="61"/>
      <c r="F166" s="288"/>
      <c r="G166" s="288"/>
      <c r="H166" s="288"/>
      <c r="I166" s="288"/>
      <c r="J166" s="288"/>
      <c r="K166" s="165"/>
      <c r="L166" s="6"/>
      <c r="M166" s="6"/>
      <c r="N166" s="6"/>
      <c r="O166" s="6"/>
      <c r="P166" s="6"/>
    </row>
    <row r="167" spans="1:16" x14ac:dyDescent="0.3">
      <c r="A167" s="6"/>
      <c r="B167" s="6"/>
      <c r="C167" s="71"/>
      <c r="D167" s="71"/>
      <c r="E167" s="71"/>
      <c r="F167" s="287" t="s">
        <v>161</v>
      </c>
      <c r="G167" s="287"/>
      <c r="H167" s="287"/>
      <c r="I167" s="287"/>
      <c r="J167" s="287"/>
      <c r="K167" s="166"/>
      <c r="L167" s="6"/>
      <c r="M167" s="6"/>
      <c r="N167" s="6"/>
      <c r="O167" s="6"/>
      <c r="P167" s="6"/>
    </row>
    <row r="168" spans="1:16" x14ac:dyDescent="0.3">
      <c r="A168" s="6"/>
      <c r="B168" s="6"/>
      <c r="C168" s="71"/>
      <c r="D168" s="71"/>
      <c r="E168" s="71"/>
      <c r="F168" s="286" t="s">
        <v>251</v>
      </c>
      <c r="G168" s="286"/>
      <c r="H168" s="286"/>
      <c r="I168" s="286"/>
      <c r="J168" s="286"/>
      <c r="K168" s="167"/>
      <c r="L168" s="167"/>
      <c r="M168" s="167"/>
      <c r="N168" s="167"/>
      <c r="O168" s="167"/>
      <c r="P168" s="167"/>
    </row>
    <row r="169" spans="1:16" x14ac:dyDescent="0.3">
      <c r="A169" s="6"/>
      <c r="B169" s="6"/>
      <c r="C169" s="6"/>
      <c r="D169" s="14"/>
      <c r="E169" s="14"/>
      <c r="F169" s="287" t="s">
        <v>480</v>
      </c>
      <c r="G169" s="287"/>
      <c r="H169" s="287"/>
      <c r="I169" s="287"/>
      <c r="J169" s="287"/>
      <c r="K169" s="21"/>
      <c r="L169" s="6"/>
      <c r="M169" s="6"/>
      <c r="N169" s="6"/>
      <c r="O169" s="6"/>
      <c r="P169" s="6"/>
    </row>
    <row r="170" spans="1:16" x14ac:dyDescent="0.3">
      <c r="B170" s="6"/>
      <c r="C170" s="6"/>
      <c r="D170" s="14"/>
      <c r="E170" s="14"/>
      <c r="F170" s="6"/>
      <c r="G170" s="6"/>
      <c r="H170" s="6"/>
      <c r="I170" s="6"/>
      <c r="J170" s="6"/>
      <c r="K170" s="21"/>
      <c r="L170" s="6"/>
      <c r="M170" s="6"/>
      <c r="N170" s="6"/>
      <c r="O170" s="6"/>
      <c r="P170" s="6"/>
    </row>
    <row r="171" spans="1:16" x14ac:dyDescent="0.3">
      <c r="B171" s="6"/>
      <c r="C171" s="6"/>
      <c r="D171" s="14"/>
      <c r="E171" s="14"/>
      <c r="F171" s="6"/>
      <c r="G171" s="6"/>
      <c r="H171" s="6"/>
      <c r="I171" s="6"/>
      <c r="J171" s="6"/>
      <c r="K171" s="21"/>
      <c r="L171" s="6"/>
      <c r="M171" s="6"/>
      <c r="N171" s="6"/>
      <c r="O171" s="6"/>
      <c r="P171" s="6"/>
    </row>
    <row r="172" spans="1:16" x14ac:dyDescent="0.3">
      <c r="D172" s="5"/>
      <c r="E172" s="5"/>
      <c r="K172" s="19"/>
    </row>
    <row r="173" spans="1:16" x14ac:dyDescent="0.3">
      <c r="D173" s="5"/>
      <c r="E173" s="5"/>
      <c r="K173" s="19"/>
    </row>
  </sheetData>
  <mergeCells count="19">
    <mergeCell ref="A7:B7"/>
    <mergeCell ref="L160:P160"/>
    <mergeCell ref="A150:B150"/>
    <mergeCell ref="A61:B61"/>
    <mergeCell ref="A1:P1"/>
    <mergeCell ref="A2:P2"/>
    <mergeCell ref="A3:P3"/>
    <mergeCell ref="A4:P4"/>
    <mergeCell ref="A5:P5"/>
    <mergeCell ref="A121:B121"/>
    <mergeCell ref="A33:B33"/>
    <mergeCell ref="A59:B59"/>
    <mergeCell ref="A109:B109"/>
    <mergeCell ref="A119:B119"/>
    <mergeCell ref="F168:J168"/>
    <mergeCell ref="F169:J169"/>
    <mergeCell ref="F166:J166"/>
    <mergeCell ref="F167:J167"/>
    <mergeCell ref="L161:P161"/>
  </mergeCells>
  <printOptions horizontalCentered="1"/>
  <pageMargins left="0.11811023622047245" right="0.11811023622047245" top="0.35433070866141736" bottom="0.15748031496062992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35AE-7D52-4AAC-B52C-2ECFF4B7CB03}">
  <sheetPr>
    <tabColor theme="4" tint="0.79998168889431442"/>
  </sheetPr>
  <dimension ref="A1:Q344"/>
  <sheetViews>
    <sheetView zoomScale="91" zoomScaleNormal="91" workbookViewId="0">
      <selection sqref="A1:P1"/>
    </sheetView>
  </sheetViews>
  <sheetFormatPr baseColWidth="10" defaultColWidth="11.44140625" defaultRowHeight="14.4" x14ac:dyDescent="0.3"/>
  <cols>
    <col min="1" max="1" width="11.77734375" style="1" customWidth="1"/>
    <col min="2" max="2" width="45.77734375" style="1" customWidth="1"/>
    <col min="3" max="3" width="1.21875" style="1" customWidth="1"/>
    <col min="4" max="4" width="7.6640625" style="1" customWidth="1"/>
    <col min="5" max="5" width="1" style="1" customWidth="1"/>
    <col min="6" max="6" width="24.109375" style="1" customWidth="1"/>
    <col min="7" max="7" width="0.6640625" style="1" customWidth="1"/>
    <col min="8" max="8" width="10.33203125" style="1" customWidth="1"/>
    <col min="9" max="9" width="0.6640625" style="1" customWidth="1"/>
    <col min="10" max="10" width="23.44140625" style="1" customWidth="1"/>
    <col min="11" max="11" width="0.5546875" style="1" customWidth="1"/>
    <col min="12" max="12" width="10.44140625" style="1" customWidth="1"/>
    <col min="13" max="13" width="0.6640625" style="1" customWidth="1"/>
    <col min="14" max="14" width="21.77734375" style="1" customWidth="1"/>
    <col min="15" max="15" width="0.77734375" style="1" customWidth="1"/>
    <col min="16" max="16" width="12.44140625" style="1" customWidth="1"/>
    <col min="17" max="17" width="11.5546875" style="1" customWidth="1"/>
    <col min="18" max="16384" width="11.44140625" style="1"/>
  </cols>
  <sheetData>
    <row r="1" spans="1:16" ht="17.399999999999999" x14ac:dyDescent="0.3">
      <c r="A1" s="282" t="s">
        <v>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ht="17.399999999999999" x14ac:dyDescent="0.3">
      <c r="A2" s="282" t="s">
        <v>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3" spans="1:16" ht="17.399999999999999" x14ac:dyDescent="0.3">
      <c r="A3" s="282" t="s">
        <v>477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</row>
    <row r="4" spans="1:16" ht="17.399999999999999" x14ac:dyDescent="0.3">
      <c r="A4" s="282" t="s">
        <v>486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</row>
    <row r="5" spans="1:16" ht="17.399999999999999" x14ac:dyDescent="0.3">
      <c r="A5" s="282" t="s">
        <v>6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</row>
    <row r="6" spans="1:16" ht="17.399999999999999" x14ac:dyDescent="0.3">
      <c r="A6" s="4"/>
      <c r="B6" s="2"/>
      <c r="C6" s="2"/>
    </row>
    <row r="7" spans="1:16" ht="49.5" customHeight="1" x14ac:dyDescent="0.3">
      <c r="A7" s="289" t="s">
        <v>0</v>
      </c>
      <c r="B7" s="289"/>
      <c r="C7" s="54"/>
      <c r="D7" s="55" t="s">
        <v>7</v>
      </c>
      <c r="E7" s="54"/>
      <c r="F7" s="54" t="s">
        <v>451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146</v>
      </c>
      <c r="O7" s="54"/>
      <c r="P7" s="55" t="s">
        <v>145</v>
      </c>
    </row>
    <row r="9" spans="1:16" ht="16.2" thickBot="1" x14ac:dyDescent="0.35">
      <c r="A9" s="115">
        <v>1</v>
      </c>
      <c r="B9" s="117" t="s">
        <v>2</v>
      </c>
      <c r="C9" s="115"/>
      <c r="D9" s="116"/>
      <c r="E9" s="117"/>
      <c r="F9" s="118">
        <f>F26+F44</f>
        <v>43102501973.219994</v>
      </c>
      <c r="G9" s="119"/>
      <c r="H9" s="120">
        <v>1</v>
      </c>
      <c r="I9" s="117"/>
      <c r="J9" s="118">
        <f>J26+J44</f>
        <v>33674708422.920002</v>
      </c>
      <c r="K9" s="119"/>
      <c r="L9" s="120">
        <v>1</v>
      </c>
      <c r="M9" s="117"/>
      <c r="N9" s="121">
        <f>F9-J9</f>
        <v>9427793550.2999916</v>
      </c>
      <c r="O9" s="117"/>
      <c r="P9" s="122">
        <f>N9/F9*1</f>
        <v>0.21872961240527458</v>
      </c>
    </row>
    <row r="10" spans="1:16" ht="15" thickTop="1" x14ac:dyDescent="0.3">
      <c r="D10" s="5"/>
      <c r="E10" s="5"/>
      <c r="F10" s="7"/>
      <c r="G10" s="7"/>
      <c r="H10" s="27"/>
      <c r="J10" s="7"/>
      <c r="K10" s="19"/>
      <c r="L10" s="27"/>
    </row>
    <row r="11" spans="1:16" ht="15" thickBot="1" x14ac:dyDescent="0.35">
      <c r="A11" s="106">
        <v>11</v>
      </c>
      <c r="B11" s="32" t="s">
        <v>9</v>
      </c>
      <c r="C11" s="32"/>
      <c r="D11" s="33"/>
      <c r="E11" s="33"/>
      <c r="F11" s="34">
        <f>SUM(F12:F15)</f>
        <v>27220352123.849998</v>
      </c>
      <c r="G11" s="35"/>
      <c r="H11" s="123">
        <f>F11/F9*1</f>
        <v>0.63152603393562323</v>
      </c>
      <c r="I11" s="31"/>
      <c r="J11" s="34">
        <f>SUM(J12:J15)</f>
        <v>18109715612.380001</v>
      </c>
      <c r="K11" s="35"/>
      <c r="L11" s="123">
        <f>J11/J9*1</f>
        <v>0.53778388768628482</v>
      </c>
      <c r="M11" s="31"/>
      <c r="N11" s="34">
        <f>F11-J11</f>
        <v>9110636511.4699974</v>
      </c>
      <c r="O11" s="31"/>
      <c r="P11" s="123">
        <f>N11/F11*1</f>
        <v>0.33469943629007709</v>
      </c>
    </row>
    <row r="12" spans="1:16" ht="15" thickTop="1" x14ac:dyDescent="0.3">
      <c r="A12" s="104">
        <v>1105</v>
      </c>
      <c r="B12" s="6" t="s">
        <v>11</v>
      </c>
      <c r="C12" s="6"/>
      <c r="D12" s="14"/>
      <c r="E12" s="14"/>
      <c r="F12" s="8">
        <v>1000000</v>
      </c>
      <c r="G12" s="8"/>
      <c r="H12" s="30">
        <f>F12/F11*1</f>
        <v>3.6737217632236923E-5</v>
      </c>
      <c r="I12" s="6"/>
      <c r="J12" s="8">
        <v>1000000</v>
      </c>
      <c r="K12" s="21"/>
      <c r="L12" s="30">
        <f>J12/J11*1</f>
        <v>5.521897866338602E-5</v>
      </c>
      <c r="M12" s="6"/>
      <c r="N12" s="8">
        <f>F12-J12</f>
        <v>0</v>
      </c>
      <c r="O12" s="6"/>
      <c r="P12" s="37">
        <f>N12/F12*1</f>
        <v>0</v>
      </c>
    </row>
    <row r="13" spans="1:16" x14ac:dyDescent="0.3">
      <c r="A13" s="104">
        <v>1110</v>
      </c>
      <c r="B13" s="6" t="s">
        <v>374</v>
      </c>
      <c r="C13" s="6"/>
      <c r="D13" s="14"/>
      <c r="E13" s="14"/>
      <c r="F13" s="87">
        <v>7725685571.3000002</v>
      </c>
      <c r="G13" s="8"/>
      <c r="H13" s="30">
        <f>F13/F11*1</f>
        <v>0.28382019219108079</v>
      </c>
      <c r="I13" s="6"/>
      <c r="J13" s="8">
        <v>6332373600.5699997</v>
      </c>
      <c r="K13" s="21"/>
      <c r="L13" s="30">
        <f>J13/J11*1</f>
        <v>0.34966720273846374</v>
      </c>
      <c r="M13" s="6"/>
      <c r="N13" s="8">
        <f t="shared" ref="N13:N15" si="0">F13-J13</f>
        <v>1393311970.7300005</v>
      </c>
      <c r="O13" s="6"/>
      <c r="P13" s="37">
        <f t="shared" ref="P13:P15" si="1">N13/F13*1</f>
        <v>0.18034800379476848</v>
      </c>
    </row>
    <row r="14" spans="1:16" x14ac:dyDescent="0.3">
      <c r="A14" s="104">
        <v>1132</v>
      </c>
      <c r="B14" s="6" t="s">
        <v>375</v>
      </c>
      <c r="C14" s="6"/>
      <c r="D14" s="14"/>
      <c r="E14" s="14"/>
      <c r="F14" s="87">
        <v>13312481568.02</v>
      </c>
      <c r="G14" s="8"/>
      <c r="H14" s="30">
        <f>F14/F11*1</f>
        <v>0.48906353258949342</v>
      </c>
      <c r="I14" s="6"/>
      <c r="J14" s="8">
        <v>5399166443.29</v>
      </c>
      <c r="K14" s="21"/>
      <c r="L14" s="30">
        <f>J14/J11*1</f>
        <v>0.29813645663210031</v>
      </c>
      <c r="M14" s="6"/>
      <c r="N14" s="8">
        <f t="shared" si="0"/>
        <v>7913315124.7300005</v>
      </c>
      <c r="O14" s="6"/>
      <c r="P14" s="37">
        <f t="shared" si="1"/>
        <v>0.59442825023245971</v>
      </c>
    </row>
    <row r="15" spans="1:16" x14ac:dyDescent="0.3">
      <c r="A15" s="104">
        <v>1133</v>
      </c>
      <c r="B15" s="6" t="s">
        <v>376</v>
      </c>
      <c r="C15" s="6"/>
      <c r="D15" s="14"/>
      <c r="E15" s="14"/>
      <c r="F15" s="87">
        <v>6181184984.5299997</v>
      </c>
      <c r="G15" s="8"/>
      <c r="H15" s="30">
        <f>F15/F11*1</f>
        <v>0.22707953800179365</v>
      </c>
      <c r="I15" s="6"/>
      <c r="J15" s="8">
        <v>6377175568.5200005</v>
      </c>
      <c r="K15" s="21"/>
      <c r="L15" s="30">
        <f>J15/J11*1</f>
        <v>0.35214112165077255</v>
      </c>
      <c r="M15" s="6"/>
      <c r="N15" s="8">
        <f t="shared" si="0"/>
        <v>-195990583.99000072</v>
      </c>
      <c r="O15" s="6"/>
      <c r="P15" s="37">
        <f t="shared" si="1"/>
        <v>-3.1707606952472288E-2</v>
      </c>
    </row>
    <row r="16" spans="1:16" x14ac:dyDescent="0.3">
      <c r="A16" s="104"/>
      <c r="B16" s="6"/>
      <c r="C16" s="6"/>
      <c r="D16" s="14"/>
      <c r="E16" s="14"/>
      <c r="F16" s="87"/>
      <c r="G16" s="8"/>
      <c r="H16" s="30"/>
      <c r="I16" s="6"/>
      <c r="J16" s="8"/>
      <c r="K16" s="21"/>
      <c r="L16" s="30"/>
      <c r="M16" s="6"/>
      <c r="N16" s="8"/>
      <c r="O16" s="6"/>
      <c r="P16" s="37"/>
    </row>
    <row r="17" spans="1:16" ht="15" thickBot="1" x14ac:dyDescent="0.35">
      <c r="A17" s="106">
        <v>13</v>
      </c>
      <c r="B17" s="32" t="s">
        <v>14</v>
      </c>
      <c r="C17" s="32"/>
      <c r="D17" s="33"/>
      <c r="E17" s="33"/>
      <c r="F17" s="34">
        <f>SUM(F18:F21)</f>
        <v>1600726029.8499999</v>
      </c>
      <c r="G17" s="35"/>
      <c r="H17" s="124">
        <f>F17/F9*1</f>
        <v>3.7137659220908954E-2</v>
      </c>
      <c r="I17" s="31"/>
      <c r="J17" s="34">
        <f>SUM(J18:J21)</f>
        <v>1119482566.99</v>
      </c>
      <c r="K17" s="35"/>
      <c r="L17" s="124">
        <f>J17/J9*1</f>
        <v>3.3244016634990284E-2</v>
      </c>
      <c r="M17" s="31"/>
      <c r="N17" s="34">
        <f>F17-J17</f>
        <v>481243462.8599999</v>
      </c>
      <c r="O17" s="31"/>
      <c r="P17" s="123">
        <f>N17/F17*1</f>
        <v>0.30064074294156135</v>
      </c>
    </row>
    <row r="18" spans="1:16" ht="15" thickTop="1" x14ac:dyDescent="0.3">
      <c r="A18" s="104">
        <v>1317</v>
      </c>
      <c r="B18" s="6" t="s">
        <v>15</v>
      </c>
      <c r="C18" s="6"/>
      <c r="D18" s="14"/>
      <c r="E18" s="14"/>
      <c r="F18" s="87">
        <v>1459346324.8499999</v>
      </c>
      <c r="G18" s="8"/>
      <c r="H18" s="30">
        <f>F18/F17*1</f>
        <v>0.91167776223814623</v>
      </c>
      <c r="I18" s="6"/>
      <c r="J18" s="8">
        <v>993512460.5</v>
      </c>
      <c r="K18" s="21"/>
      <c r="L18" s="30">
        <f>J18/J17*1</f>
        <v>0.8874747046497552</v>
      </c>
      <c r="M18" s="6"/>
      <c r="N18" s="8">
        <f t="shared" ref="N18:N21" si="2">F18-J18</f>
        <v>465833864.3499999</v>
      </c>
      <c r="O18" s="6"/>
      <c r="P18" s="37">
        <f>N18/F18*1</f>
        <v>0.31920720696499577</v>
      </c>
    </row>
    <row r="19" spans="1:16" x14ac:dyDescent="0.3">
      <c r="A19" s="104">
        <v>1384</v>
      </c>
      <c r="B19" s="6" t="s">
        <v>17</v>
      </c>
      <c r="C19" s="6"/>
      <c r="D19" s="14"/>
      <c r="E19" s="14"/>
      <c r="F19" s="87">
        <v>20949647</v>
      </c>
      <c r="G19" s="8"/>
      <c r="H19" s="30">
        <f>F19/F17*1</f>
        <v>1.3087590636583287E-2</v>
      </c>
      <c r="I19" s="6"/>
      <c r="J19" s="8">
        <v>125970106.48999999</v>
      </c>
      <c r="K19" s="21"/>
      <c r="L19" s="30">
        <f>J19/J17*1</f>
        <v>0.11252529535024483</v>
      </c>
      <c r="M19" s="6"/>
      <c r="N19" s="8">
        <f t="shared" si="2"/>
        <v>-105020459.48999999</v>
      </c>
      <c r="O19" s="6"/>
      <c r="P19" s="37">
        <f t="shared" ref="P19:P20" si="3">N19/F19*1</f>
        <v>-5.0129942280173028</v>
      </c>
    </row>
    <row r="20" spans="1:16" x14ac:dyDescent="0.3">
      <c r="A20" s="104">
        <v>1385</v>
      </c>
      <c r="B20" s="6" t="s">
        <v>18</v>
      </c>
      <c r="C20" s="6"/>
      <c r="D20" s="14"/>
      <c r="E20" s="14"/>
      <c r="F20" s="87">
        <v>120430058</v>
      </c>
      <c r="G20" s="8"/>
      <c r="H20" s="30">
        <f>F20/F17*1</f>
        <v>7.5234647125270532E-2</v>
      </c>
      <c r="I20" s="6"/>
      <c r="J20" s="8">
        <v>38914862</v>
      </c>
      <c r="K20" s="21"/>
      <c r="L20" s="30">
        <f>J20/J17*1</f>
        <v>3.476147208315359E-2</v>
      </c>
      <c r="M20" s="6"/>
      <c r="N20" s="8">
        <f t="shared" si="2"/>
        <v>81515196</v>
      </c>
      <c r="O20" s="6"/>
      <c r="P20" s="37">
        <f t="shared" si="3"/>
        <v>0.67686753086177209</v>
      </c>
    </row>
    <row r="21" spans="1:16" x14ac:dyDescent="0.3">
      <c r="A21" s="104">
        <v>1386</v>
      </c>
      <c r="B21" s="6" t="s">
        <v>19</v>
      </c>
      <c r="C21" s="6"/>
      <c r="D21" s="14"/>
      <c r="E21" s="14"/>
      <c r="F21" s="8">
        <v>0</v>
      </c>
      <c r="G21" s="8"/>
      <c r="H21" s="30">
        <f>F21/F17*1</f>
        <v>0</v>
      </c>
      <c r="I21" s="6"/>
      <c r="J21" s="8">
        <v>-38914862</v>
      </c>
      <c r="K21" s="21"/>
      <c r="L21" s="30">
        <f>J21/J17*1</f>
        <v>-3.476147208315359E-2</v>
      </c>
      <c r="M21" s="6"/>
      <c r="N21" s="8">
        <f t="shared" si="2"/>
        <v>38914862</v>
      </c>
      <c r="O21" s="6"/>
      <c r="P21" s="37">
        <v>-1</v>
      </c>
    </row>
    <row r="22" spans="1:16" x14ac:dyDescent="0.3">
      <c r="D22" s="5"/>
      <c r="E22" s="5"/>
      <c r="F22" s="7"/>
      <c r="G22" s="7"/>
      <c r="H22" s="29"/>
      <c r="J22" s="7"/>
      <c r="K22" s="19"/>
      <c r="L22" s="29"/>
      <c r="N22" s="7"/>
    </row>
    <row r="23" spans="1:16" ht="15" thickBot="1" x14ac:dyDescent="0.35">
      <c r="A23" s="106">
        <v>15</v>
      </c>
      <c r="B23" s="32" t="s">
        <v>20</v>
      </c>
      <c r="C23" s="32"/>
      <c r="D23" s="33"/>
      <c r="E23" s="33"/>
      <c r="F23" s="34">
        <f>SUM(F24:F24)</f>
        <v>11608165.82</v>
      </c>
      <c r="G23" s="35"/>
      <c r="H23" s="123">
        <f>F23/F9*1</f>
        <v>2.6931535963300383E-4</v>
      </c>
      <c r="I23" s="31"/>
      <c r="J23" s="34">
        <f>SUM(J24:J24)</f>
        <v>22219133.82</v>
      </c>
      <c r="K23" s="35"/>
      <c r="L23" s="123">
        <f>J23/J9*1</f>
        <v>6.598166654021272E-4</v>
      </c>
      <c r="M23" s="31"/>
      <c r="N23" s="34">
        <f>F23-J23</f>
        <v>-10610968</v>
      </c>
      <c r="O23" s="31"/>
      <c r="P23" s="123">
        <f>N23/F23*1</f>
        <v>-0.91409514341344922</v>
      </c>
    </row>
    <row r="24" spans="1:16" ht="15" thickTop="1" x14ac:dyDescent="0.3">
      <c r="A24" s="104">
        <v>1510</v>
      </c>
      <c r="B24" s="10" t="s">
        <v>20</v>
      </c>
      <c r="C24" s="10"/>
      <c r="D24" s="14"/>
      <c r="E24" s="14"/>
      <c r="F24" s="12">
        <v>11608165.82</v>
      </c>
      <c r="G24" s="12"/>
      <c r="H24" s="30">
        <f>F24/F23*1</f>
        <v>1</v>
      </c>
      <c r="I24" s="6"/>
      <c r="J24" s="12">
        <v>22219133.82</v>
      </c>
      <c r="K24" s="12"/>
      <c r="L24" s="30">
        <f>J24/J23*1</f>
        <v>1</v>
      </c>
      <c r="M24" s="6"/>
      <c r="N24" s="8">
        <f t="shared" ref="N24" si="4">F24-J24</f>
        <v>-10610968</v>
      </c>
      <c r="O24" s="6"/>
      <c r="P24" s="37">
        <f t="shared" ref="P24" si="5">N24/F24*1</f>
        <v>-0.91409514341344922</v>
      </c>
    </row>
    <row r="25" spans="1:16" x14ac:dyDescent="0.3">
      <c r="D25" s="5"/>
      <c r="E25" s="5"/>
      <c r="F25" s="7"/>
      <c r="G25" s="7"/>
      <c r="H25" s="27"/>
      <c r="J25" s="7"/>
      <c r="K25" s="19"/>
      <c r="L25" s="27"/>
      <c r="N25" s="7"/>
    </row>
    <row r="26" spans="1:16" ht="15" thickBot="1" x14ac:dyDescent="0.35">
      <c r="A26" s="291" t="s">
        <v>10</v>
      </c>
      <c r="B26" s="291"/>
      <c r="C26" s="108"/>
      <c r="D26" s="109"/>
      <c r="E26" s="109"/>
      <c r="F26" s="110">
        <f>F11+F17+F23</f>
        <v>28832686319.519997</v>
      </c>
      <c r="G26" s="111"/>
      <c r="H26" s="125">
        <f>F26/F9*1</f>
        <v>0.66893300851616522</v>
      </c>
      <c r="I26" s="113"/>
      <c r="J26" s="110">
        <f>J11+J17+J23</f>
        <v>19251417313.190002</v>
      </c>
      <c r="K26" s="111"/>
      <c r="L26" s="125">
        <f>J26/J9*1</f>
        <v>0.57168772098667731</v>
      </c>
      <c r="M26" s="113"/>
      <c r="N26" s="110">
        <f>F26-J26</f>
        <v>9581269006.3299942</v>
      </c>
      <c r="O26" s="113"/>
      <c r="P26" s="125">
        <f>N26/F26*1</f>
        <v>0.33230580391128473</v>
      </c>
    </row>
    <row r="27" spans="1:16" ht="15" thickTop="1" x14ac:dyDescent="0.3">
      <c r="D27" s="5"/>
      <c r="E27" s="5"/>
      <c r="F27" s="7"/>
      <c r="G27" s="7"/>
      <c r="H27" s="27"/>
      <c r="J27" s="7"/>
      <c r="K27" s="19"/>
      <c r="L27" s="27"/>
      <c r="N27" s="7"/>
    </row>
    <row r="28" spans="1:16" ht="15" thickBot="1" x14ac:dyDescent="0.35">
      <c r="A28" s="106">
        <v>16</v>
      </c>
      <c r="B28" s="32" t="s">
        <v>37</v>
      </c>
      <c r="C28" s="32"/>
      <c r="D28" s="33"/>
      <c r="E28" s="33"/>
      <c r="F28" s="34">
        <f>SUM(F29:F35)</f>
        <v>13621699264.32</v>
      </c>
      <c r="G28" s="35"/>
      <c r="H28" s="123">
        <f>F28/F9*1</f>
        <v>0.3160303611327086</v>
      </c>
      <c r="I28" s="31"/>
      <c r="J28" s="34">
        <f>SUM(J29:J35)</f>
        <v>13944538072.32</v>
      </c>
      <c r="K28" s="35"/>
      <c r="L28" s="123">
        <f>J28/J9*1</f>
        <v>0.41409528769160581</v>
      </c>
      <c r="M28" s="31"/>
      <c r="N28" s="34">
        <f>F28-J28</f>
        <v>-322838808</v>
      </c>
      <c r="O28" s="31"/>
      <c r="P28" s="123">
        <f>N28/F28*1</f>
        <v>-2.370033295666921E-2</v>
      </c>
    </row>
    <row r="29" spans="1:16" ht="15" thickTop="1" x14ac:dyDescent="0.3">
      <c r="A29" s="104">
        <v>1605</v>
      </c>
      <c r="B29" s="10" t="s">
        <v>25</v>
      </c>
      <c r="C29" s="10"/>
      <c r="D29" s="14"/>
      <c r="E29" s="14"/>
      <c r="F29" s="12">
        <v>5004601193</v>
      </c>
      <c r="G29" s="8"/>
      <c r="H29" s="30">
        <f>F29/F28*1</f>
        <v>0.36739918389688747</v>
      </c>
      <c r="I29" s="6"/>
      <c r="J29" s="12">
        <v>5004601193</v>
      </c>
      <c r="K29" s="12"/>
      <c r="L29" s="30">
        <f>J29/J28*1</f>
        <v>0.35889329334860987</v>
      </c>
      <c r="M29" s="6"/>
      <c r="N29" s="8">
        <f t="shared" ref="N29:N35" si="6">F29-J29</f>
        <v>0</v>
      </c>
      <c r="O29" s="6"/>
      <c r="P29" s="37">
        <f>N29/F29*1</f>
        <v>0</v>
      </c>
    </row>
    <row r="30" spans="1:16" x14ac:dyDescent="0.3">
      <c r="A30" s="104">
        <v>1640</v>
      </c>
      <c r="B30" s="10" t="s">
        <v>26</v>
      </c>
      <c r="C30" s="10"/>
      <c r="D30" s="14"/>
      <c r="E30" s="14"/>
      <c r="F30" s="12">
        <v>10549950115</v>
      </c>
      <c r="G30" s="8"/>
      <c r="H30" s="30">
        <f>F30/F28*1</f>
        <v>0.77449589146590647</v>
      </c>
      <c r="I30" s="6"/>
      <c r="J30" s="12">
        <v>10549950115</v>
      </c>
      <c r="K30" s="12"/>
      <c r="L30" s="30">
        <f>J30/J28*1</f>
        <v>0.75656504792666601</v>
      </c>
      <c r="M30" s="6"/>
      <c r="N30" s="8">
        <f t="shared" si="6"/>
        <v>0</v>
      </c>
      <c r="O30" s="6"/>
      <c r="P30" s="37">
        <f t="shared" ref="P30:P35" si="7">N30/F30*1</f>
        <v>0</v>
      </c>
    </row>
    <row r="31" spans="1:16" x14ac:dyDescent="0.3">
      <c r="A31" s="104">
        <v>1655</v>
      </c>
      <c r="B31" s="10" t="s">
        <v>465</v>
      </c>
      <c r="C31" s="10"/>
      <c r="D31" s="14"/>
      <c r="E31" s="14"/>
      <c r="F31" s="12">
        <v>328403224.69999999</v>
      </c>
      <c r="G31" s="8"/>
      <c r="H31" s="30">
        <f>F31/F28*1</f>
        <v>2.4108829473295085E-2</v>
      </c>
      <c r="I31" s="6"/>
      <c r="J31" s="12">
        <v>302865524.69999999</v>
      </c>
      <c r="K31" s="12"/>
      <c r="L31" s="30">
        <f>J31/J28*1</f>
        <v>2.1719294187391554E-2</v>
      </c>
      <c r="M31" s="6"/>
      <c r="N31" s="8">
        <f t="shared" si="6"/>
        <v>25537700</v>
      </c>
      <c r="O31" s="6"/>
      <c r="P31" s="37">
        <f t="shared" si="7"/>
        <v>7.7763243717624803E-2</v>
      </c>
    </row>
    <row r="32" spans="1:16" x14ac:dyDescent="0.3">
      <c r="A32" s="104">
        <v>1665</v>
      </c>
      <c r="B32" s="10" t="s">
        <v>466</v>
      </c>
      <c r="C32" s="10"/>
      <c r="D32" s="14"/>
      <c r="E32" s="14"/>
      <c r="F32" s="12">
        <v>152934309.90000001</v>
      </c>
      <c r="G32" s="8"/>
      <c r="H32" s="30">
        <f>F32/F28*1</f>
        <v>1.1227256374730613E-2</v>
      </c>
      <c r="I32" s="6"/>
      <c r="J32" s="12">
        <v>139121309.90000001</v>
      </c>
      <c r="K32" s="12"/>
      <c r="L32" s="30">
        <f>J32/J28*1</f>
        <v>9.9767600173258329E-3</v>
      </c>
      <c r="M32" s="6"/>
      <c r="N32" s="8">
        <f t="shared" si="6"/>
        <v>13813000</v>
      </c>
      <c r="O32" s="6"/>
      <c r="P32" s="37">
        <f t="shared" si="7"/>
        <v>9.0319824302551741E-2</v>
      </c>
    </row>
    <row r="33" spans="1:16" x14ac:dyDescent="0.3">
      <c r="A33" s="104">
        <v>1670</v>
      </c>
      <c r="B33" s="10" t="s">
        <v>30</v>
      </c>
      <c r="C33" s="10"/>
      <c r="D33" s="14"/>
      <c r="E33" s="14"/>
      <c r="F33" s="12">
        <v>379873451.33999997</v>
      </c>
      <c r="G33" s="8"/>
      <c r="H33" s="30">
        <f>F33/F28*1</f>
        <v>2.788737616128566E-2</v>
      </c>
      <c r="I33" s="6"/>
      <c r="J33" s="12">
        <v>363940151.33999997</v>
      </c>
      <c r="K33" s="12"/>
      <c r="L33" s="30">
        <f>J33/J28*1</f>
        <v>2.6099118482986797E-2</v>
      </c>
      <c r="M33" s="6"/>
      <c r="N33" s="8">
        <f t="shared" si="6"/>
        <v>15933300</v>
      </c>
      <c r="O33" s="6"/>
      <c r="P33" s="37">
        <f t="shared" si="7"/>
        <v>4.1943705051762467E-2</v>
      </c>
    </row>
    <row r="34" spans="1:16" x14ac:dyDescent="0.3">
      <c r="A34" s="104">
        <v>1675</v>
      </c>
      <c r="B34" s="10" t="s">
        <v>38</v>
      </c>
      <c r="C34" s="10"/>
      <c r="D34" s="14"/>
      <c r="E34" s="14"/>
      <c r="F34" s="12">
        <v>246654696</v>
      </c>
      <c r="G34" s="8"/>
      <c r="H34" s="30">
        <f>F34/F28*1</f>
        <v>1.8107483597591602E-2</v>
      </c>
      <c r="I34" s="6"/>
      <c r="J34" s="12">
        <v>246654696</v>
      </c>
      <c r="K34" s="12"/>
      <c r="L34" s="30">
        <f>J34/J28*1</f>
        <v>1.7688265808503991E-2</v>
      </c>
      <c r="M34" s="6"/>
      <c r="N34" s="8">
        <f t="shared" si="6"/>
        <v>0</v>
      </c>
      <c r="O34" s="6"/>
      <c r="P34" s="37">
        <f t="shared" si="7"/>
        <v>0</v>
      </c>
    </row>
    <row r="35" spans="1:16" x14ac:dyDescent="0.3">
      <c r="A35" s="104">
        <v>168501</v>
      </c>
      <c r="B35" s="10" t="s">
        <v>156</v>
      </c>
      <c r="C35" s="10"/>
      <c r="D35" s="14"/>
      <c r="E35" s="14"/>
      <c r="F35" s="12">
        <v>-3040717725.6199999</v>
      </c>
      <c r="G35" s="8"/>
      <c r="H35" s="30">
        <f>F35/F28*1</f>
        <v>-0.22322602096969682</v>
      </c>
      <c r="I35" s="6"/>
      <c r="J35" s="12">
        <v>-2662594917.6199999</v>
      </c>
      <c r="K35" s="12"/>
      <c r="L35" s="30">
        <f>J35/J28*1</f>
        <v>-0.19094177977148402</v>
      </c>
      <c r="M35" s="6"/>
      <c r="N35" s="8">
        <f t="shared" si="6"/>
        <v>-378122808</v>
      </c>
      <c r="O35" s="6"/>
      <c r="P35" s="37">
        <f t="shared" si="7"/>
        <v>0.12435314360621917</v>
      </c>
    </row>
    <row r="36" spans="1:16" x14ac:dyDescent="0.3">
      <c r="D36" s="5"/>
      <c r="E36" s="5"/>
      <c r="F36" s="7"/>
      <c r="G36" s="7"/>
      <c r="H36" s="27"/>
      <c r="J36" s="7"/>
      <c r="K36" s="19"/>
      <c r="L36" s="27"/>
      <c r="N36" s="7"/>
    </row>
    <row r="37" spans="1:16" ht="15" thickBot="1" x14ac:dyDescent="0.35">
      <c r="A37" s="106">
        <v>19</v>
      </c>
      <c r="B37" s="32" t="s">
        <v>463</v>
      </c>
      <c r="C37" s="32"/>
      <c r="D37" s="33"/>
      <c r="E37" s="33"/>
      <c r="F37" s="34">
        <f>SUM(F38:F42)</f>
        <v>648116389.38</v>
      </c>
      <c r="G37" s="35"/>
      <c r="H37" s="123">
        <f>F37/F9*1</f>
        <v>1.5036630351126276E-2</v>
      </c>
      <c r="I37" s="31"/>
      <c r="J37" s="34">
        <f>SUM(J38:J42)</f>
        <v>478753037.41000009</v>
      </c>
      <c r="K37" s="35"/>
      <c r="L37" s="123">
        <f>J37/J9*1</f>
        <v>1.4216991321716882E-2</v>
      </c>
      <c r="M37" s="31"/>
      <c r="N37" s="34">
        <f>F37-J37</f>
        <v>169363351.96999991</v>
      </c>
      <c r="O37" s="31"/>
      <c r="P37" s="123">
        <f>N37/F37*1</f>
        <v>0.26131626162395921</v>
      </c>
    </row>
    <row r="38" spans="1:16" ht="15" thickTop="1" x14ac:dyDescent="0.3">
      <c r="A38" s="104">
        <v>1906</v>
      </c>
      <c r="B38" s="10" t="s">
        <v>45</v>
      </c>
      <c r="C38" s="10"/>
      <c r="D38" s="14"/>
      <c r="E38" s="14"/>
      <c r="F38" s="8">
        <v>24757582</v>
      </c>
      <c r="G38" s="8"/>
      <c r="H38" s="30">
        <f>F38/F37*1</f>
        <v>3.8199283964541551E-2</v>
      </c>
      <c r="I38" s="6"/>
      <c r="J38" s="8">
        <v>30123052</v>
      </c>
      <c r="K38" s="21"/>
      <c r="L38" s="30">
        <f>J38/J37*1</f>
        <v>6.2919813862617593E-2</v>
      </c>
      <c r="M38" s="6"/>
      <c r="N38" s="8">
        <f t="shared" ref="N38:N42" si="8">F38-J38</f>
        <v>-5365470</v>
      </c>
      <c r="O38" s="6"/>
      <c r="P38" s="37">
        <f t="shared" ref="P38:P42" si="9">N38/F38*1</f>
        <v>-0.2167202758330761</v>
      </c>
    </row>
    <row r="39" spans="1:16" x14ac:dyDescent="0.3">
      <c r="A39" s="104">
        <v>1907</v>
      </c>
      <c r="B39" s="10" t="s">
        <v>467</v>
      </c>
      <c r="C39" s="10"/>
      <c r="D39" s="14"/>
      <c r="E39" s="14"/>
      <c r="F39" s="8">
        <v>585288935.88</v>
      </c>
      <c r="G39" s="8"/>
      <c r="H39" s="30">
        <f>F39/F37*1</f>
        <v>0.9030614646852213</v>
      </c>
      <c r="I39" s="6"/>
      <c r="J39" s="8">
        <v>404854329.91000003</v>
      </c>
      <c r="K39" s="21"/>
      <c r="L39" s="30">
        <f>J39/J37*1</f>
        <v>0.84564336573239574</v>
      </c>
      <c r="M39" s="6"/>
      <c r="N39" s="8">
        <f t="shared" si="8"/>
        <v>180434605.96999997</v>
      </c>
      <c r="O39" s="6"/>
      <c r="P39" s="37">
        <f t="shared" si="9"/>
        <v>0.30828296061792276</v>
      </c>
    </row>
    <row r="40" spans="1:16" x14ac:dyDescent="0.3">
      <c r="A40" s="104">
        <v>1909</v>
      </c>
      <c r="B40" s="10" t="s">
        <v>46</v>
      </c>
      <c r="C40" s="10"/>
      <c r="D40" s="14"/>
      <c r="E40" s="14"/>
      <c r="F40" s="8">
        <v>972942</v>
      </c>
      <c r="G40" s="8"/>
      <c r="H40" s="30">
        <f>F40/F37*1</f>
        <v>1.501184071167733E-3</v>
      </c>
      <c r="I40" s="6"/>
      <c r="J40" s="8">
        <v>972942</v>
      </c>
      <c r="K40" s="21"/>
      <c r="L40" s="30">
        <f>J40/J37*1</f>
        <v>2.0322419368104827E-3</v>
      </c>
      <c r="M40" s="6"/>
      <c r="N40" s="8">
        <f t="shared" si="8"/>
        <v>0</v>
      </c>
      <c r="O40" s="6"/>
      <c r="P40" s="37">
        <f t="shared" si="9"/>
        <v>0</v>
      </c>
    </row>
    <row r="41" spans="1:16" x14ac:dyDescent="0.3">
      <c r="A41" s="104">
        <v>1970</v>
      </c>
      <c r="B41" s="10" t="s">
        <v>468</v>
      </c>
      <c r="C41" s="10"/>
      <c r="D41" s="14"/>
      <c r="E41" s="14"/>
      <c r="F41" s="8">
        <v>110875328.5</v>
      </c>
      <c r="G41" s="8"/>
      <c r="H41" s="30">
        <f>F41/F37*1</f>
        <v>0.1710731749988075</v>
      </c>
      <c r="I41" s="6"/>
      <c r="J41" s="8">
        <v>110875328.5</v>
      </c>
      <c r="K41" s="21"/>
      <c r="L41" s="30">
        <f>J41/J37*1</f>
        <v>0.23159190613144309</v>
      </c>
      <c r="M41" s="6"/>
      <c r="N41" s="8">
        <f t="shared" si="8"/>
        <v>0</v>
      </c>
      <c r="O41" s="6"/>
      <c r="P41" s="37">
        <f t="shared" si="9"/>
        <v>0</v>
      </c>
    </row>
    <row r="42" spans="1:16" x14ac:dyDescent="0.3">
      <c r="A42" s="104">
        <v>1975</v>
      </c>
      <c r="B42" s="10" t="s">
        <v>469</v>
      </c>
      <c r="C42" s="10"/>
      <c r="D42" s="14"/>
      <c r="E42" s="14"/>
      <c r="F42" s="8">
        <v>-73778399</v>
      </c>
      <c r="G42" s="8"/>
      <c r="H42" s="30">
        <f>F42/F37*1</f>
        <v>-0.11383510771973807</v>
      </c>
      <c r="I42" s="6"/>
      <c r="J42" s="8">
        <v>-68072615</v>
      </c>
      <c r="K42" s="21"/>
      <c r="L42" s="30">
        <f>J42/J37*1</f>
        <v>-0.142187327663267</v>
      </c>
      <c r="M42" s="6"/>
      <c r="N42" s="8">
        <f t="shared" si="8"/>
        <v>-5705784</v>
      </c>
      <c r="O42" s="6"/>
      <c r="P42" s="37">
        <f t="shared" si="9"/>
        <v>7.7336782545254196E-2</v>
      </c>
    </row>
    <row r="43" spans="1:16" x14ac:dyDescent="0.3">
      <c r="D43" s="5"/>
      <c r="E43" s="5"/>
      <c r="F43" s="7"/>
      <c r="G43" s="7"/>
      <c r="H43" s="27"/>
      <c r="J43" s="7"/>
      <c r="K43" s="19"/>
      <c r="N43" s="7"/>
    </row>
    <row r="44" spans="1:16" ht="15" thickBot="1" x14ac:dyDescent="0.35">
      <c r="A44" s="291" t="s">
        <v>464</v>
      </c>
      <c r="B44" s="291"/>
      <c r="C44" s="108"/>
      <c r="D44" s="109"/>
      <c r="E44" s="109"/>
      <c r="F44" s="110">
        <f>F28+F37</f>
        <v>14269815653.699999</v>
      </c>
      <c r="G44" s="111"/>
      <c r="H44" s="112">
        <f>F44/F9*1</f>
        <v>0.33106699148383484</v>
      </c>
      <c r="I44" s="113"/>
      <c r="J44" s="110">
        <f>J28+J37</f>
        <v>14423291109.73</v>
      </c>
      <c r="K44" s="111"/>
      <c r="L44" s="112">
        <f>J44/J9*1</f>
        <v>0.42831227901332269</v>
      </c>
      <c r="M44" s="113"/>
      <c r="N44" s="110">
        <f>F44-J44</f>
        <v>-153475456.03000069</v>
      </c>
      <c r="O44" s="113"/>
      <c r="P44" s="114">
        <f>N44/F44*1</f>
        <v>-1.0755251487093056E-2</v>
      </c>
    </row>
    <row r="45" spans="1:16" ht="15" thickTop="1" x14ac:dyDescent="0.3">
      <c r="A45" s="38"/>
      <c r="B45" s="38"/>
      <c r="C45" s="3"/>
      <c r="D45" s="5"/>
      <c r="E45" s="5"/>
      <c r="F45" s="20"/>
      <c r="G45" s="20"/>
      <c r="H45" s="128"/>
      <c r="J45" s="20"/>
      <c r="K45" s="20"/>
      <c r="L45" s="128"/>
      <c r="N45" s="20"/>
      <c r="P45" s="28"/>
    </row>
    <row r="46" spans="1:16" x14ac:dyDescent="0.3">
      <c r="A46" s="38"/>
      <c r="B46" s="38"/>
      <c r="C46" s="3"/>
      <c r="D46" s="5"/>
      <c r="E46" s="5"/>
      <c r="F46" s="20"/>
      <c r="G46" s="20"/>
      <c r="H46" s="128"/>
      <c r="J46" s="20"/>
      <c r="K46" s="20"/>
      <c r="L46" s="128"/>
      <c r="N46" s="20"/>
      <c r="P46" s="28"/>
    </row>
    <row r="47" spans="1:16" x14ac:dyDescent="0.3">
      <c r="A47" s="38"/>
      <c r="B47" s="38"/>
      <c r="C47" s="3"/>
      <c r="D47" s="5"/>
      <c r="E47" s="5"/>
      <c r="F47" s="20"/>
      <c r="G47" s="20"/>
      <c r="H47" s="128"/>
      <c r="J47" s="20"/>
      <c r="K47" s="20"/>
      <c r="L47" s="128"/>
      <c r="N47" s="20"/>
      <c r="P47" s="28"/>
    </row>
    <row r="48" spans="1:16" x14ac:dyDescent="0.3">
      <c r="A48" s="38"/>
      <c r="B48" s="38"/>
      <c r="C48" s="3"/>
      <c r="D48" s="5"/>
      <c r="E48" s="5"/>
      <c r="F48" s="20"/>
      <c r="G48" s="20"/>
      <c r="H48" s="128"/>
      <c r="J48" s="20"/>
      <c r="K48" s="20"/>
      <c r="L48" s="128"/>
      <c r="N48" s="20"/>
      <c r="P48" s="28"/>
    </row>
    <row r="49" spans="1:16" x14ac:dyDescent="0.3">
      <c r="A49" s="38"/>
      <c r="B49" s="38"/>
      <c r="C49" s="3"/>
      <c r="D49" s="5"/>
      <c r="E49" s="5"/>
      <c r="F49" s="20"/>
      <c r="G49" s="20"/>
      <c r="H49" s="128"/>
      <c r="J49" s="20"/>
      <c r="K49" s="20"/>
      <c r="L49" s="128"/>
      <c r="N49" s="20"/>
      <c r="P49" s="28"/>
    </row>
    <row r="50" spans="1:16" ht="17.399999999999999" x14ac:dyDescent="0.3">
      <c r="A50" s="282" t="s">
        <v>3</v>
      </c>
      <c r="B50" s="282"/>
      <c r="C50" s="282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</row>
    <row r="51" spans="1:16" ht="17.399999999999999" x14ac:dyDescent="0.3">
      <c r="A51" s="282" t="s">
        <v>4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</row>
    <row r="52" spans="1:16" ht="17.399999999999999" x14ac:dyDescent="0.3">
      <c r="A52" s="282" t="s">
        <v>5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</row>
    <row r="53" spans="1:16" ht="17.399999999999999" x14ac:dyDescent="0.3">
      <c r="A53" s="282" t="s">
        <v>486</v>
      </c>
      <c r="B53" s="282"/>
      <c r="C53" s="282"/>
      <c r="D53" s="282"/>
      <c r="E53" s="282"/>
      <c r="F53" s="282"/>
      <c r="G53" s="282"/>
      <c r="H53" s="282"/>
      <c r="I53" s="282"/>
      <c r="J53" s="282"/>
      <c r="K53" s="282"/>
      <c r="L53" s="282"/>
      <c r="M53" s="282"/>
      <c r="N53" s="282"/>
      <c r="O53" s="282"/>
      <c r="P53" s="282"/>
    </row>
    <row r="54" spans="1:16" ht="17.399999999999999" x14ac:dyDescent="0.3">
      <c r="A54" s="282" t="s">
        <v>6</v>
      </c>
      <c r="B54" s="282"/>
      <c r="C54" s="282"/>
      <c r="D54" s="282"/>
      <c r="E54" s="282"/>
      <c r="F54" s="282"/>
      <c r="G54" s="282"/>
      <c r="H54" s="282"/>
      <c r="I54" s="282"/>
      <c r="J54" s="282"/>
      <c r="K54" s="282"/>
      <c r="L54" s="282"/>
      <c r="M54" s="282"/>
      <c r="N54" s="282"/>
      <c r="O54" s="282"/>
      <c r="P54" s="282"/>
    </row>
    <row r="55" spans="1:16" x14ac:dyDescent="0.3">
      <c r="D55" s="5"/>
      <c r="E55" s="5"/>
      <c r="F55" s="7"/>
      <c r="G55" s="7"/>
      <c r="J55" s="7"/>
      <c r="K55" s="19"/>
      <c r="N55" s="7"/>
    </row>
    <row r="56" spans="1:16" ht="46.8" x14ac:dyDescent="0.3">
      <c r="A56" s="289" t="s">
        <v>0</v>
      </c>
      <c r="B56" s="289"/>
      <c r="C56" s="54"/>
      <c r="D56" s="55" t="s">
        <v>7</v>
      </c>
      <c r="E56" s="54"/>
      <c r="F56" s="54" t="s">
        <v>451</v>
      </c>
      <c r="G56" s="54"/>
      <c r="H56" s="55" t="s">
        <v>1</v>
      </c>
      <c r="I56" s="54"/>
      <c r="J56" s="54" t="s">
        <v>8</v>
      </c>
      <c r="K56" s="54"/>
      <c r="L56" s="55" t="s">
        <v>1</v>
      </c>
      <c r="M56" s="54"/>
      <c r="N56" s="55" t="s">
        <v>146</v>
      </c>
      <c r="O56" s="54"/>
      <c r="P56" s="55" t="s">
        <v>145</v>
      </c>
    </row>
    <row r="57" spans="1:16" x14ac:dyDescent="0.3">
      <c r="D57" s="5"/>
      <c r="E57" s="5"/>
      <c r="F57" s="7"/>
      <c r="G57" s="7"/>
      <c r="J57" s="7"/>
      <c r="K57" s="19"/>
      <c r="N57" s="7"/>
    </row>
    <row r="58" spans="1:16" ht="16.2" thickBot="1" x14ac:dyDescent="0.35">
      <c r="A58" s="115">
        <v>2</v>
      </c>
      <c r="B58" s="117" t="s">
        <v>47</v>
      </c>
      <c r="C58" s="115"/>
      <c r="D58" s="117"/>
      <c r="E58" s="117"/>
      <c r="F58" s="118">
        <f>F74+F86</f>
        <v>24276869964.43</v>
      </c>
      <c r="G58" s="117"/>
      <c r="H58" s="126">
        <f>F58/F9*1</f>
        <v>0.56323574857704217</v>
      </c>
      <c r="I58" s="117"/>
      <c r="J58" s="118">
        <f>J74+J86</f>
        <v>16334769964.370001</v>
      </c>
      <c r="K58" s="117"/>
      <c r="L58" s="126">
        <f>J58/J9*1</f>
        <v>0.48507532000639608</v>
      </c>
      <c r="M58" s="117"/>
      <c r="N58" s="127">
        <f>F58-J58</f>
        <v>7942100000.0599995</v>
      </c>
      <c r="O58" s="117"/>
      <c r="P58" s="122">
        <f>N58/F58*1</f>
        <v>0.32714678670259428</v>
      </c>
    </row>
    <row r="59" spans="1:16" ht="15" thickTop="1" x14ac:dyDescent="0.3">
      <c r="D59" s="5"/>
      <c r="E59" s="5"/>
      <c r="F59" s="7"/>
      <c r="G59" s="5"/>
      <c r="I59" s="5"/>
      <c r="J59" s="11"/>
      <c r="K59" s="5"/>
      <c r="M59" s="5"/>
      <c r="N59" s="11"/>
      <c r="O59" s="5"/>
    </row>
    <row r="60" spans="1:16" ht="15" thickBot="1" x14ac:dyDescent="0.35">
      <c r="A60" s="106">
        <v>24</v>
      </c>
      <c r="B60" s="32" t="s">
        <v>148</v>
      </c>
      <c r="C60" s="32"/>
      <c r="D60" s="33"/>
      <c r="E60" s="33"/>
      <c r="F60" s="34">
        <f>SUM(F61:F68)</f>
        <v>4663985339.6100006</v>
      </c>
      <c r="G60" s="33"/>
      <c r="H60" s="123">
        <f>F60/F58*1</f>
        <v>0.19211641972147075</v>
      </c>
      <c r="I60" s="33"/>
      <c r="J60" s="34">
        <f>SUM(J61:J68)</f>
        <v>4442553020.3199997</v>
      </c>
      <c r="K60" s="33"/>
      <c r="L60" s="123">
        <f>J60/J58*1</f>
        <v>0.27196912047186822</v>
      </c>
      <c r="M60" s="33"/>
      <c r="N60" s="34">
        <f>F60-J60</f>
        <v>221432319.29000092</v>
      </c>
      <c r="O60" s="33"/>
      <c r="P60" s="123">
        <f>N60/F60*1</f>
        <v>4.747706160425387E-2</v>
      </c>
    </row>
    <row r="61" spans="1:16" ht="15" thickTop="1" x14ac:dyDescent="0.3">
      <c r="A61" s="104">
        <v>2401</v>
      </c>
      <c r="B61" s="10" t="s">
        <v>49</v>
      </c>
      <c r="C61" s="10"/>
      <c r="D61" s="14"/>
      <c r="E61" s="14"/>
      <c r="F61" s="12">
        <v>27576363</v>
      </c>
      <c r="G61" s="14"/>
      <c r="H61" s="30">
        <f>F61/F60*1</f>
        <v>5.9126178561929007E-3</v>
      </c>
      <c r="I61" s="14"/>
      <c r="J61" s="12">
        <v>177646145.08000001</v>
      </c>
      <c r="K61" s="14"/>
      <c r="L61" s="30">
        <f>J61/J60*1</f>
        <v>3.9987400097974309E-2</v>
      </c>
      <c r="M61" s="14"/>
      <c r="N61" s="8">
        <f t="shared" ref="N61:N68" si="10">F61-J61</f>
        <v>-150069782.08000001</v>
      </c>
      <c r="O61" s="14"/>
      <c r="P61" s="37">
        <f>N61/F61*1</f>
        <v>-5.4419715203197754</v>
      </c>
    </row>
    <row r="62" spans="1:16" x14ac:dyDescent="0.3">
      <c r="A62" s="104">
        <v>2407</v>
      </c>
      <c r="B62" s="10" t="s">
        <v>50</v>
      </c>
      <c r="C62" s="10"/>
      <c r="D62" s="14"/>
      <c r="E62" s="14"/>
      <c r="F62" s="12">
        <v>253654329.59</v>
      </c>
      <c r="G62" s="14"/>
      <c r="H62" s="30">
        <f>F62/F60*1</f>
        <v>5.4385747621413065E-2</v>
      </c>
      <c r="I62" s="14"/>
      <c r="J62" s="12">
        <v>255522464.96000001</v>
      </c>
      <c r="K62" s="14"/>
      <c r="L62" s="30">
        <f>J62/J60*1</f>
        <v>5.7517032163995327E-2</v>
      </c>
      <c r="M62" s="14"/>
      <c r="N62" s="8">
        <f t="shared" si="10"/>
        <v>-1868135.3700000048</v>
      </c>
      <c r="O62" s="14"/>
      <c r="P62" s="37">
        <f>N62/F62*1</f>
        <v>-7.3648865880570945E-3</v>
      </c>
    </row>
    <row r="63" spans="1:16" x14ac:dyDescent="0.3">
      <c r="A63" s="104">
        <v>2424</v>
      </c>
      <c r="B63" s="10" t="s">
        <v>470</v>
      </c>
      <c r="C63" s="10"/>
      <c r="D63" s="14"/>
      <c r="E63" s="14"/>
      <c r="F63" s="12">
        <v>52618701</v>
      </c>
      <c r="G63" s="14"/>
      <c r="H63" s="30">
        <f>F63/F60*1</f>
        <v>1.128191818124367E-2</v>
      </c>
      <c r="I63" s="14"/>
      <c r="J63" s="12">
        <v>53223668</v>
      </c>
      <c r="K63" s="14"/>
      <c r="L63" s="30">
        <f>J63/J60*1</f>
        <v>1.1980423814090185E-2</v>
      </c>
      <c r="M63" s="14"/>
      <c r="N63" s="8">
        <f t="shared" si="10"/>
        <v>-604967</v>
      </c>
      <c r="O63" s="14"/>
      <c r="P63" s="37">
        <f t="shared" ref="P63:P68" si="11">N63/F63*1</f>
        <v>-1.1497186143002656E-2</v>
      </c>
    </row>
    <row r="64" spans="1:16" x14ac:dyDescent="0.3">
      <c r="A64" s="104">
        <v>2436</v>
      </c>
      <c r="B64" s="10" t="s">
        <v>471</v>
      </c>
      <c r="C64" s="10"/>
      <c r="D64" s="5"/>
      <c r="E64" s="5"/>
      <c r="F64" s="7">
        <v>39292000</v>
      </c>
      <c r="G64" s="5"/>
      <c r="H64" s="30">
        <f>F64/F60*1</f>
        <v>8.4245547828599252E-3</v>
      </c>
      <c r="I64" s="5"/>
      <c r="J64" s="7">
        <v>40658000</v>
      </c>
      <c r="K64" s="5"/>
      <c r="L64" s="30">
        <f>J64/J60*1</f>
        <v>9.1519447970643195E-3</v>
      </c>
      <c r="M64" s="5"/>
      <c r="N64" s="7">
        <f t="shared" si="10"/>
        <v>-1366000</v>
      </c>
      <c r="O64" s="5"/>
      <c r="P64" s="37">
        <f t="shared" si="11"/>
        <v>-3.4765346635447419E-2</v>
      </c>
    </row>
    <row r="65" spans="1:17" x14ac:dyDescent="0.3">
      <c r="A65" s="104">
        <v>2440</v>
      </c>
      <c r="B65" s="10" t="s">
        <v>472</v>
      </c>
      <c r="C65" s="10"/>
      <c r="D65" s="5"/>
      <c r="E65" s="5"/>
      <c r="F65" s="7">
        <v>268587632</v>
      </c>
      <c r="G65" s="5"/>
      <c r="H65" s="30">
        <f>F65/F60*1</f>
        <v>5.7587580672468219E-2</v>
      </c>
      <c r="I65" s="5"/>
      <c r="J65" s="7">
        <v>248134775</v>
      </c>
      <c r="K65" s="5"/>
      <c r="L65" s="30">
        <f>J65/J60*1</f>
        <v>5.5854094225785224E-2</v>
      </c>
      <c r="M65" s="5"/>
      <c r="N65" s="7">
        <f t="shared" si="10"/>
        <v>20452857</v>
      </c>
      <c r="O65" s="5"/>
      <c r="P65" s="37">
        <f t="shared" si="11"/>
        <v>7.6149660532395622E-2</v>
      </c>
    </row>
    <row r="66" spans="1:17" x14ac:dyDescent="0.3">
      <c r="A66" s="104">
        <v>2445</v>
      </c>
      <c r="B66" s="10" t="s">
        <v>473</v>
      </c>
      <c r="C66" s="10"/>
      <c r="D66" s="5"/>
      <c r="E66" s="5"/>
      <c r="F66" s="7">
        <v>6273000</v>
      </c>
      <c r="G66" s="5"/>
      <c r="H66" s="30">
        <f>F66/F60*1</f>
        <v>1.3449870750503997E-3</v>
      </c>
      <c r="I66" s="5"/>
      <c r="J66" s="7">
        <v>7166462</v>
      </c>
      <c r="K66" s="5"/>
      <c r="L66" s="30">
        <f>J66/J60*1</f>
        <v>1.613140454873805E-3</v>
      </c>
      <c r="M66" s="5"/>
      <c r="N66" s="7">
        <f t="shared" si="10"/>
        <v>-893462</v>
      </c>
      <c r="O66" s="5"/>
      <c r="P66" s="37">
        <f t="shared" si="11"/>
        <v>-0.14242977841543122</v>
      </c>
    </row>
    <row r="67" spans="1:17" x14ac:dyDescent="0.3">
      <c r="A67" s="104">
        <v>2465</v>
      </c>
      <c r="B67" s="10" t="s">
        <v>474</v>
      </c>
      <c r="C67" s="10"/>
      <c r="D67" s="5"/>
      <c r="E67" s="5"/>
      <c r="F67" s="7">
        <v>3335014341.02</v>
      </c>
      <c r="G67" s="5"/>
      <c r="H67" s="30">
        <f>F67/F60*1</f>
        <v>0.71505678045267429</v>
      </c>
      <c r="I67" s="5"/>
      <c r="J67" s="7">
        <v>3220715631.2800002</v>
      </c>
      <c r="K67" s="5"/>
      <c r="L67" s="30">
        <f>J67/J60*1</f>
        <v>0.72496954263654689</v>
      </c>
      <c r="M67" s="5"/>
      <c r="N67" s="7">
        <f t="shared" si="10"/>
        <v>114298709.73999977</v>
      </c>
      <c r="O67" s="5"/>
      <c r="P67" s="37">
        <f t="shared" si="11"/>
        <v>3.4272329307298267E-2</v>
      </c>
    </row>
    <row r="68" spans="1:17" x14ac:dyDescent="0.3">
      <c r="A68" s="104">
        <v>2490</v>
      </c>
      <c r="B68" s="10" t="s">
        <v>83</v>
      </c>
      <c r="C68" s="10"/>
      <c r="D68" s="5"/>
      <c r="E68" s="5"/>
      <c r="F68" s="7">
        <v>680968973</v>
      </c>
      <c r="G68" s="5"/>
      <c r="H68" s="30">
        <f>F68/F60*1</f>
        <v>0.14600581335809734</v>
      </c>
      <c r="I68" s="5"/>
      <c r="J68" s="7">
        <v>439485874</v>
      </c>
      <c r="K68" s="5"/>
      <c r="L68" s="30">
        <f>J68/J60*1</f>
        <v>9.8926421809670054E-2</v>
      </c>
      <c r="M68" s="5"/>
      <c r="N68" s="7">
        <f t="shared" si="10"/>
        <v>241483099</v>
      </c>
      <c r="O68" s="5"/>
      <c r="P68" s="37">
        <f t="shared" si="11"/>
        <v>0.35461688942471098</v>
      </c>
    </row>
    <row r="69" spans="1:17" x14ac:dyDescent="0.3">
      <c r="B69" s="10"/>
      <c r="C69" s="10"/>
      <c r="D69" s="5"/>
      <c r="E69" s="5"/>
      <c r="F69" s="7"/>
      <c r="G69" s="5"/>
      <c r="I69" s="5"/>
      <c r="J69" s="7"/>
      <c r="K69" s="5"/>
      <c r="M69" s="5"/>
      <c r="N69" s="7"/>
      <c r="O69" s="5"/>
    </row>
    <row r="70" spans="1:17" ht="15" thickBot="1" x14ac:dyDescent="0.35">
      <c r="A70" s="106">
        <v>25</v>
      </c>
      <c r="B70" s="32" t="s">
        <v>475</v>
      </c>
      <c r="C70" s="32"/>
      <c r="D70" s="33"/>
      <c r="E70" s="33"/>
      <c r="F70" s="34">
        <f>SUM(F72:F72)</f>
        <v>78328479.269999996</v>
      </c>
      <c r="G70" s="33"/>
      <c r="H70" s="124">
        <f>F70/F58*1</f>
        <v>3.2264653303644732E-3</v>
      </c>
      <c r="I70" s="33"/>
      <c r="J70" s="34">
        <f>SUM(J72:J72)</f>
        <v>34563569.270000003</v>
      </c>
      <c r="K70" s="33"/>
      <c r="L70" s="124">
        <f>J70/J58*1</f>
        <v>2.1159507813940034E-3</v>
      </c>
      <c r="M70" s="33"/>
      <c r="N70" s="34">
        <f>F70-J70</f>
        <v>43764909.999999993</v>
      </c>
      <c r="O70" s="33"/>
      <c r="P70" s="123">
        <f>N70/F70*1</f>
        <v>0.5587356017616707</v>
      </c>
    </row>
    <row r="71" spans="1:17" ht="15" thickTop="1" x14ac:dyDescent="0.3">
      <c r="D71" s="5"/>
      <c r="E71" s="5"/>
      <c r="F71" s="7"/>
      <c r="G71" s="5"/>
      <c r="I71" s="5"/>
      <c r="J71" s="7"/>
      <c r="K71" s="5"/>
      <c r="M71" s="5"/>
      <c r="N71" s="7"/>
      <c r="O71" s="5"/>
    </row>
    <row r="72" spans="1:17" x14ac:dyDescent="0.3">
      <c r="A72" s="104">
        <v>2511</v>
      </c>
      <c r="B72" s="10" t="s">
        <v>476</v>
      </c>
      <c r="C72" s="10"/>
      <c r="D72" s="14"/>
      <c r="E72" s="14"/>
      <c r="F72" s="8">
        <v>78328479.269999996</v>
      </c>
      <c r="G72" s="14"/>
      <c r="H72" s="30">
        <f>F72/F70*1</f>
        <v>1</v>
      </c>
      <c r="I72" s="14"/>
      <c r="J72" s="8">
        <v>34563569.270000003</v>
      </c>
      <c r="K72" s="14"/>
      <c r="L72" s="30">
        <f>J72/J70*1</f>
        <v>1</v>
      </c>
      <c r="M72" s="14"/>
      <c r="N72" s="8">
        <f t="shared" ref="N72" si="12">F72-J72</f>
        <v>43764909.999999993</v>
      </c>
      <c r="O72" s="14"/>
      <c r="P72" s="37">
        <f t="shared" ref="P72" si="13">N72/F72*1</f>
        <v>0.5587356017616707</v>
      </c>
      <c r="Q72" s="6"/>
    </row>
    <row r="73" spans="1:17" x14ac:dyDescent="0.3">
      <c r="D73" s="5"/>
      <c r="E73" s="5"/>
      <c r="F73" s="7"/>
      <c r="G73" s="5"/>
      <c r="H73" s="30"/>
      <c r="I73" s="5"/>
      <c r="J73" s="7"/>
      <c r="K73" s="5"/>
      <c r="L73" s="30"/>
      <c r="M73" s="5"/>
      <c r="N73" s="7"/>
      <c r="O73" s="5"/>
    </row>
    <row r="74" spans="1:17" ht="15" thickBot="1" x14ac:dyDescent="0.35">
      <c r="A74" s="291" t="s">
        <v>48</v>
      </c>
      <c r="B74" s="291"/>
      <c r="C74" s="108"/>
      <c r="D74" s="109"/>
      <c r="E74" s="109"/>
      <c r="F74" s="110">
        <f>F60+F70</f>
        <v>4742313818.8800011</v>
      </c>
      <c r="G74" s="109"/>
      <c r="H74" s="125">
        <f>F74/F58*1</f>
        <v>0.19534288505183525</v>
      </c>
      <c r="I74" s="109"/>
      <c r="J74" s="110">
        <f>J60+J70</f>
        <v>4477116589.5900002</v>
      </c>
      <c r="K74" s="109"/>
      <c r="L74" s="125">
        <f>J74/J58*1</f>
        <v>0.27408507125326226</v>
      </c>
      <c r="M74" s="109"/>
      <c r="N74" s="110">
        <f>F74-J74</f>
        <v>265197229.29000092</v>
      </c>
      <c r="O74" s="109"/>
      <c r="P74" s="125">
        <f>N74/F74*1</f>
        <v>5.5921484620904509E-2</v>
      </c>
    </row>
    <row r="75" spans="1:17" ht="15" thickTop="1" x14ac:dyDescent="0.3">
      <c r="D75" s="5"/>
      <c r="E75" s="5"/>
      <c r="F75" s="7"/>
      <c r="G75" s="5"/>
      <c r="I75" s="5"/>
      <c r="J75" s="7"/>
      <c r="K75" s="5"/>
      <c r="M75" s="5"/>
      <c r="N75" s="7"/>
      <c r="O75" s="5"/>
    </row>
    <row r="76" spans="1:17" ht="15" thickBot="1" x14ac:dyDescent="0.35">
      <c r="A76" s="106">
        <v>27</v>
      </c>
      <c r="B76" s="32" t="s">
        <v>94</v>
      </c>
      <c r="C76" s="32"/>
      <c r="D76" s="33"/>
      <c r="E76" s="33"/>
      <c r="F76" s="34">
        <f>SUM(F78:F80)</f>
        <v>19514362845.549999</v>
      </c>
      <c r="G76" s="33"/>
      <c r="H76" s="124">
        <f>F76/F58*1</f>
        <v>0.80382532320443556</v>
      </c>
      <c r="I76" s="33"/>
      <c r="J76" s="34">
        <f>SUM(J78:J80)</f>
        <v>11838020074.780001</v>
      </c>
      <c r="K76" s="33"/>
      <c r="L76" s="124">
        <f>J76/J58*1</f>
        <v>0.72471299568965608</v>
      </c>
      <c r="M76" s="33"/>
      <c r="N76" s="34">
        <f>F76-J76</f>
        <v>7676342770.7699986</v>
      </c>
      <c r="O76" s="33"/>
      <c r="P76" s="123">
        <f>N76/F76*1</f>
        <v>0.39336886535962357</v>
      </c>
    </row>
    <row r="77" spans="1:17" ht="15" thickTop="1" x14ac:dyDescent="0.3">
      <c r="A77" s="104"/>
      <c r="D77" s="5"/>
      <c r="E77" s="5"/>
      <c r="F77" s="7"/>
      <c r="G77" s="5"/>
      <c r="I77" s="5"/>
      <c r="J77" s="7"/>
      <c r="K77" s="5"/>
      <c r="M77" s="5"/>
      <c r="N77" s="7"/>
      <c r="O77" s="5"/>
    </row>
    <row r="78" spans="1:17" x14ac:dyDescent="0.3">
      <c r="A78" s="104">
        <v>2701</v>
      </c>
      <c r="B78" s="10" t="s">
        <v>85</v>
      </c>
      <c r="C78" s="10"/>
      <c r="D78" s="14"/>
      <c r="E78" s="14"/>
      <c r="F78" s="12">
        <v>20696293</v>
      </c>
      <c r="G78" s="14"/>
      <c r="H78" s="30">
        <f>F78/F76*1</f>
        <v>1.0605671916528664E-3</v>
      </c>
      <c r="I78" s="14"/>
      <c r="J78" s="12">
        <v>20696293</v>
      </c>
      <c r="K78" s="14"/>
      <c r="L78" s="30">
        <f>J78/J76*1</f>
        <v>1.7482900746292765E-3</v>
      </c>
      <c r="M78" s="14"/>
      <c r="N78" s="8">
        <f t="shared" ref="N78:N80" si="14">F78-J78</f>
        <v>0</v>
      </c>
      <c r="O78" s="14"/>
      <c r="P78" s="37">
        <f t="shared" ref="P78:P79" si="15">N78/F78*1</f>
        <v>0</v>
      </c>
    </row>
    <row r="79" spans="1:17" x14ac:dyDescent="0.3">
      <c r="A79" s="104">
        <v>2790</v>
      </c>
      <c r="B79" s="10" t="s">
        <v>86</v>
      </c>
      <c r="C79" s="10"/>
      <c r="D79" s="14"/>
      <c r="E79" s="14"/>
      <c r="F79" s="12">
        <v>19493666552.549999</v>
      </c>
      <c r="G79" s="14"/>
      <c r="H79" s="30">
        <f>F79/F76*1</f>
        <v>0.99893943280834718</v>
      </c>
      <c r="I79" s="14"/>
      <c r="J79" s="12">
        <v>11783501781.780001</v>
      </c>
      <c r="K79" s="14"/>
      <c r="L79" s="30">
        <f>J79/J76*1</f>
        <v>0.99539464431926861</v>
      </c>
      <c r="M79" s="14"/>
      <c r="N79" s="8">
        <f t="shared" si="14"/>
        <v>7710164770.7699986</v>
      </c>
      <c r="O79" s="14"/>
      <c r="P79" s="37">
        <f t="shared" si="15"/>
        <v>0.39552152746561775</v>
      </c>
    </row>
    <row r="80" spans="1:17" x14ac:dyDescent="0.3">
      <c r="A80" s="104">
        <v>2791</v>
      </c>
      <c r="B80" s="10" t="s">
        <v>87</v>
      </c>
      <c r="C80" s="10"/>
      <c r="D80" s="14"/>
      <c r="E80" s="14"/>
      <c r="F80" s="12">
        <v>0</v>
      </c>
      <c r="G80" s="14"/>
      <c r="H80" s="30">
        <f>F80/F76*1</f>
        <v>0</v>
      </c>
      <c r="I80" s="14"/>
      <c r="J80" s="12">
        <v>33822000</v>
      </c>
      <c r="K80" s="14"/>
      <c r="L80" s="30">
        <f>J80/J76*1</f>
        <v>2.8570656061020871E-3</v>
      </c>
      <c r="M80" s="14"/>
      <c r="N80" s="8">
        <f t="shared" si="14"/>
        <v>-33822000</v>
      </c>
      <c r="O80" s="14"/>
      <c r="P80" s="37">
        <v>-1</v>
      </c>
    </row>
    <row r="81" spans="1:17" x14ac:dyDescent="0.3">
      <c r="A81" s="104"/>
      <c r="D81" s="5"/>
      <c r="E81" s="5"/>
      <c r="F81" s="7"/>
      <c r="G81" s="5"/>
      <c r="I81" s="5"/>
      <c r="J81" s="7"/>
      <c r="K81" s="5"/>
      <c r="M81" s="5"/>
      <c r="N81" s="7"/>
      <c r="O81" s="5"/>
    </row>
    <row r="82" spans="1:17" ht="15" thickBot="1" x14ac:dyDescent="0.35">
      <c r="A82" s="106">
        <v>29</v>
      </c>
      <c r="B82" s="32" t="s">
        <v>149</v>
      </c>
      <c r="C82" s="32"/>
      <c r="D82" s="33"/>
      <c r="E82" s="33"/>
      <c r="F82" s="34">
        <f>SUM(F84:F85)</f>
        <v>20193300</v>
      </c>
      <c r="G82" s="33"/>
      <c r="H82" s="124">
        <f>F82/F58*1</f>
        <v>8.3179174372918882E-4</v>
      </c>
      <c r="I82" s="33"/>
      <c r="J82" s="34">
        <f>SUM(J84:J85)</f>
        <v>19633300</v>
      </c>
      <c r="K82" s="33"/>
      <c r="L82" s="124">
        <f>J82/J58*1</f>
        <v>1.2019330570816041E-3</v>
      </c>
      <c r="M82" s="33"/>
      <c r="N82" s="34">
        <f>F82-J82</f>
        <v>560000</v>
      </c>
      <c r="O82" s="33"/>
      <c r="P82" s="123">
        <f>N82/F82*1</f>
        <v>2.7731970505068513E-2</v>
      </c>
    </row>
    <row r="83" spans="1:17" ht="15" thickTop="1" x14ac:dyDescent="0.3">
      <c r="A83" s="104"/>
      <c r="D83" s="5"/>
      <c r="E83" s="5"/>
      <c r="F83" s="7"/>
      <c r="G83" s="5"/>
      <c r="I83" s="5"/>
      <c r="J83" s="7"/>
      <c r="K83" s="5"/>
      <c r="M83" s="5"/>
      <c r="N83" s="7"/>
      <c r="O83" s="5"/>
    </row>
    <row r="84" spans="1:17" x14ac:dyDescent="0.3">
      <c r="A84" s="104">
        <v>2903</v>
      </c>
      <c r="B84" s="15" t="s">
        <v>88</v>
      </c>
      <c r="D84" s="5"/>
      <c r="E84" s="5"/>
      <c r="F84" s="7">
        <v>20193300</v>
      </c>
      <c r="G84" s="5"/>
      <c r="H84" s="30">
        <f>F84/F82*1</f>
        <v>1</v>
      </c>
      <c r="I84" s="5"/>
      <c r="J84" s="7">
        <v>19633300</v>
      </c>
      <c r="K84" s="5"/>
      <c r="L84" s="30">
        <f>J84/J82*1</f>
        <v>1</v>
      </c>
      <c r="M84" s="5"/>
      <c r="N84" s="8">
        <f t="shared" ref="N84" si="16">F84-J84</f>
        <v>560000</v>
      </c>
      <c r="O84" s="5"/>
      <c r="P84" s="37">
        <f>N84/F84*1</f>
        <v>2.7731970505068513E-2</v>
      </c>
    </row>
    <row r="85" spans="1:17" x14ac:dyDescent="0.3">
      <c r="A85" s="104"/>
      <c r="D85" s="5"/>
      <c r="E85" s="5"/>
      <c r="F85" s="7"/>
      <c r="G85" s="5"/>
      <c r="I85" s="5"/>
      <c r="J85" s="7"/>
      <c r="K85" s="5"/>
      <c r="M85" s="5"/>
      <c r="N85" s="7"/>
      <c r="O85" s="5"/>
    </row>
    <row r="86" spans="1:17" x14ac:dyDescent="0.3">
      <c r="A86" s="291" t="s">
        <v>92</v>
      </c>
      <c r="B86" s="291"/>
      <c r="C86" s="108"/>
      <c r="D86" s="107"/>
      <c r="E86" s="107"/>
      <c r="F86" s="129">
        <f>F76+F82</f>
        <v>19534556145.549999</v>
      </c>
      <c r="G86" s="129"/>
      <c r="H86" s="125">
        <f>F86/F58*1</f>
        <v>0.80465711494816472</v>
      </c>
      <c r="I86" s="108"/>
      <c r="J86" s="129">
        <f>J76+J82</f>
        <v>11857653374.780001</v>
      </c>
      <c r="K86" s="129"/>
      <c r="L86" s="125">
        <f>J86/J58*1</f>
        <v>0.72591492874673769</v>
      </c>
      <c r="M86" s="108"/>
      <c r="N86" s="129">
        <f>F86-J86</f>
        <v>7676902770.7699986</v>
      </c>
      <c r="O86" s="108"/>
      <c r="P86" s="125">
        <f>N86/F86*1</f>
        <v>0.39299089846578411</v>
      </c>
      <c r="Q86" s="3"/>
    </row>
    <row r="87" spans="1:17" x14ac:dyDescent="0.3">
      <c r="D87" s="5"/>
      <c r="E87" s="5"/>
      <c r="F87" s="7"/>
      <c r="G87" s="7"/>
      <c r="J87" s="7"/>
      <c r="K87" s="19"/>
      <c r="N87" s="7"/>
    </row>
    <row r="88" spans="1:17" x14ac:dyDescent="0.3">
      <c r="D88" s="5"/>
      <c r="E88" s="5"/>
      <c r="F88" s="7"/>
      <c r="G88" s="7"/>
      <c r="J88" s="7"/>
      <c r="K88" s="19"/>
      <c r="N88" s="7"/>
    </row>
    <row r="89" spans="1:17" x14ac:dyDescent="0.3">
      <c r="D89" s="5"/>
      <c r="E89" s="5"/>
      <c r="F89" s="7"/>
      <c r="G89" s="7"/>
      <c r="J89" s="7"/>
      <c r="K89" s="19"/>
      <c r="N89" s="7"/>
    </row>
    <row r="90" spans="1:17" x14ac:dyDescent="0.3">
      <c r="D90" s="5"/>
      <c r="E90" s="5"/>
      <c r="F90" s="7"/>
      <c r="G90" s="7"/>
      <c r="J90" s="7"/>
      <c r="K90" s="19"/>
      <c r="N90" s="7"/>
    </row>
    <row r="91" spans="1:17" x14ac:dyDescent="0.3">
      <c r="D91" s="5"/>
      <c r="E91" s="5"/>
      <c r="F91" s="7"/>
      <c r="G91" s="7"/>
      <c r="J91" s="7"/>
      <c r="K91" s="19"/>
      <c r="N91" s="7"/>
    </row>
    <row r="92" spans="1:17" x14ac:dyDescent="0.3">
      <c r="D92" s="5"/>
      <c r="E92" s="5"/>
      <c r="F92" s="7"/>
      <c r="G92" s="7"/>
      <c r="J92" s="7"/>
      <c r="K92" s="19"/>
      <c r="N92" s="7"/>
    </row>
    <row r="93" spans="1:17" x14ac:dyDescent="0.3">
      <c r="D93" s="5"/>
      <c r="E93" s="5"/>
      <c r="F93" s="7"/>
      <c r="G93" s="7"/>
      <c r="J93" s="7"/>
      <c r="K93" s="19"/>
      <c r="N93" s="7"/>
    </row>
    <row r="94" spans="1:17" x14ac:dyDescent="0.3">
      <c r="D94" s="5"/>
      <c r="E94" s="5"/>
      <c r="F94" s="7"/>
      <c r="G94" s="7"/>
      <c r="J94" s="7"/>
      <c r="K94" s="19"/>
      <c r="N94" s="7"/>
    </row>
    <row r="95" spans="1:17" x14ac:dyDescent="0.3">
      <c r="D95" s="5"/>
      <c r="E95" s="5"/>
      <c r="F95" s="7"/>
      <c r="G95" s="7"/>
      <c r="J95" s="7"/>
      <c r="K95" s="19"/>
      <c r="N95" s="7"/>
    </row>
    <row r="96" spans="1:17" x14ac:dyDescent="0.3">
      <c r="D96" s="5"/>
      <c r="E96" s="5"/>
      <c r="F96" s="7"/>
      <c r="G96" s="7"/>
      <c r="J96" s="7"/>
      <c r="K96" s="19"/>
      <c r="N96" s="7"/>
    </row>
    <row r="97" spans="1:16" x14ac:dyDescent="0.3">
      <c r="D97" s="5"/>
      <c r="E97" s="5"/>
      <c r="F97" s="7"/>
      <c r="G97" s="7"/>
      <c r="J97" s="7"/>
      <c r="K97" s="19"/>
      <c r="N97" s="7"/>
    </row>
    <row r="98" spans="1:16" ht="17.399999999999999" x14ac:dyDescent="0.3">
      <c r="A98" s="282" t="s">
        <v>3</v>
      </c>
      <c r="B98" s="282"/>
      <c r="C98" s="282"/>
      <c r="D98" s="282"/>
      <c r="E98" s="282"/>
      <c r="F98" s="282"/>
      <c r="G98" s="282"/>
      <c r="H98" s="282"/>
      <c r="I98" s="282"/>
      <c r="J98" s="282"/>
      <c r="K98" s="282"/>
      <c r="L98" s="282"/>
      <c r="M98" s="282"/>
      <c r="N98" s="282"/>
      <c r="O98" s="282"/>
      <c r="P98" s="282"/>
    </row>
    <row r="99" spans="1:16" ht="17.399999999999999" x14ac:dyDescent="0.3">
      <c r="A99" s="282" t="s">
        <v>4</v>
      </c>
      <c r="B99" s="282"/>
      <c r="C99" s="282"/>
      <c r="D99" s="282"/>
      <c r="E99" s="282"/>
      <c r="F99" s="282"/>
      <c r="G99" s="282"/>
      <c r="H99" s="282"/>
      <c r="I99" s="282"/>
      <c r="J99" s="282"/>
      <c r="K99" s="282"/>
      <c r="L99" s="282"/>
      <c r="M99" s="282"/>
      <c r="N99" s="282"/>
      <c r="O99" s="282"/>
      <c r="P99" s="282"/>
    </row>
    <row r="100" spans="1:16" ht="17.399999999999999" x14ac:dyDescent="0.3">
      <c r="A100" s="282" t="s">
        <v>5</v>
      </c>
      <c r="B100" s="282"/>
      <c r="C100" s="282"/>
      <c r="D100" s="282"/>
      <c r="E100" s="282"/>
      <c r="F100" s="282"/>
      <c r="G100" s="282"/>
      <c r="H100" s="282"/>
      <c r="I100" s="282"/>
      <c r="J100" s="282"/>
      <c r="K100" s="282"/>
      <c r="L100" s="282"/>
      <c r="M100" s="282"/>
      <c r="N100" s="282"/>
      <c r="O100" s="282"/>
      <c r="P100" s="282"/>
    </row>
    <row r="101" spans="1:16" ht="17.399999999999999" x14ac:dyDescent="0.3">
      <c r="A101" s="282" t="s">
        <v>486</v>
      </c>
      <c r="B101" s="282"/>
      <c r="C101" s="282"/>
      <c r="D101" s="282"/>
      <c r="E101" s="282"/>
      <c r="F101" s="282"/>
      <c r="G101" s="282"/>
      <c r="H101" s="282"/>
      <c r="I101" s="282"/>
      <c r="J101" s="282"/>
      <c r="K101" s="282"/>
      <c r="L101" s="282"/>
      <c r="M101" s="282"/>
      <c r="N101" s="282"/>
      <c r="O101" s="282"/>
      <c r="P101" s="282"/>
    </row>
    <row r="102" spans="1:16" ht="17.399999999999999" x14ac:dyDescent="0.3">
      <c r="A102" s="282" t="s">
        <v>6</v>
      </c>
      <c r="B102" s="282"/>
      <c r="C102" s="282"/>
      <c r="D102" s="282"/>
      <c r="E102" s="282"/>
      <c r="F102" s="282"/>
      <c r="G102" s="282"/>
      <c r="H102" s="282"/>
      <c r="I102" s="282"/>
      <c r="J102" s="282"/>
      <c r="K102" s="282"/>
      <c r="L102" s="282"/>
      <c r="M102" s="282"/>
      <c r="N102" s="282"/>
      <c r="O102" s="282"/>
      <c r="P102" s="282"/>
    </row>
    <row r="103" spans="1:16" x14ac:dyDescent="0.3">
      <c r="D103" s="5"/>
      <c r="E103" s="5"/>
      <c r="F103" s="7"/>
      <c r="G103" s="7"/>
      <c r="J103" s="7"/>
      <c r="K103" s="19"/>
      <c r="N103" s="7"/>
    </row>
    <row r="104" spans="1:16" ht="53.4" customHeight="1" x14ac:dyDescent="0.3">
      <c r="A104" s="289" t="s">
        <v>0</v>
      </c>
      <c r="B104" s="289"/>
      <c r="C104" s="54"/>
      <c r="D104" s="55" t="s">
        <v>7</v>
      </c>
      <c r="E104" s="54"/>
      <c r="F104" s="54" t="s">
        <v>451</v>
      </c>
      <c r="G104" s="54"/>
      <c r="H104" s="55" t="s">
        <v>1</v>
      </c>
      <c r="I104" s="54"/>
      <c r="J104" s="54" t="s">
        <v>8</v>
      </c>
      <c r="K104" s="54"/>
      <c r="L104" s="55" t="s">
        <v>1</v>
      </c>
      <c r="M104" s="54"/>
      <c r="N104" s="55" t="s">
        <v>146</v>
      </c>
      <c r="O104" s="54"/>
      <c r="P104" s="55" t="s">
        <v>145</v>
      </c>
    </row>
    <row r="105" spans="1:16" x14ac:dyDescent="0.3">
      <c r="D105" s="5"/>
      <c r="E105" s="5"/>
      <c r="F105" s="7"/>
      <c r="G105" s="7"/>
      <c r="J105" s="7"/>
      <c r="K105" s="19"/>
      <c r="N105" s="7"/>
    </row>
    <row r="106" spans="1:16" ht="16.2" thickBot="1" x14ac:dyDescent="0.35">
      <c r="A106" s="115">
        <v>3</v>
      </c>
      <c r="B106" s="117" t="s">
        <v>97</v>
      </c>
      <c r="C106" s="175"/>
      <c r="D106" s="117"/>
      <c r="E106" s="175"/>
      <c r="F106" s="118">
        <f>F108</f>
        <v>18825632008.790001</v>
      </c>
      <c r="G106" s="175"/>
      <c r="H106" s="58">
        <f>F106/F9*1</f>
        <v>0.43676425142295799</v>
      </c>
      <c r="I106" s="175"/>
      <c r="J106" s="118">
        <f>J108</f>
        <v>17339938458.549999</v>
      </c>
      <c r="K106" s="175"/>
      <c r="L106" s="58">
        <f>J106/J9*1</f>
        <v>0.51492467999360392</v>
      </c>
      <c r="M106" s="175"/>
      <c r="N106" s="110">
        <f>F106-J106</f>
        <v>1485693550.2400017</v>
      </c>
      <c r="O106" s="175"/>
      <c r="P106" s="66">
        <f>N106/F106*1</f>
        <v>7.8918654605928062E-2</v>
      </c>
    </row>
    <row r="107" spans="1:16" ht="15" thickTop="1" x14ac:dyDescent="0.3">
      <c r="D107" s="5"/>
      <c r="E107" s="5"/>
      <c r="F107" s="7"/>
      <c r="G107" s="7"/>
      <c r="J107" s="7"/>
      <c r="K107" s="19"/>
      <c r="N107" s="7"/>
    </row>
    <row r="108" spans="1:16" ht="15" thickBot="1" x14ac:dyDescent="0.35">
      <c r="A108" s="106">
        <v>32</v>
      </c>
      <c r="B108" s="32" t="s">
        <v>98</v>
      </c>
      <c r="C108" s="32"/>
      <c r="D108" s="33"/>
      <c r="E108" s="32"/>
      <c r="F108" s="34">
        <f>SUM(F109:F114)</f>
        <v>18825632008.790001</v>
      </c>
      <c r="G108" s="32"/>
      <c r="H108" s="36">
        <f>F108/F106*1</f>
        <v>1</v>
      </c>
      <c r="I108" s="32"/>
      <c r="J108" s="34">
        <f>SUM(J109:J114)</f>
        <v>17339938458.549999</v>
      </c>
      <c r="K108" s="32"/>
      <c r="L108" s="36">
        <f>J108/J106*1</f>
        <v>1</v>
      </c>
      <c r="M108" s="32"/>
      <c r="N108" s="34">
        <f>SUM(N109:N113)</f>
        <v>1500130818.9000015</v>
      </c>
      <c r="O108" s="32"/>
      <c r="P108" s="36">
        <f>N108/F106*1</f>
        <v>7.9685548841046366E-2</v>
      </c>
    </row>
    <row r="109" spans="1:16" ht="15" thickTop="1" x14ac:dyDescent="0.3">
      <c r="A109" s="104">
        <v>3208</v>
      </c>
      <c r="B109" s="10" t="s">
        <v>99</v>
      </c>
      <c r="C109" s="10"/>
      <c r="D109" s="14"/>
      <c r="E109" s="10"/>
      <c r="F109" s="12">
        <v>656726309</v>
      </c>
      <c r="G109" s="10"/>
      <c r="H109" s="30">
        <f>F109/F108*1</f>
        <v>3.488468852962618E-2</v>
      </c>
      <c r="I109" s="10"/>
      <c r="J109" s="12">
        <v>656726309</v>
      </c>
      <c r="K109" s="10"/>
      <c r="L109" s="30">
        <f>J109/J108*1</f>
        <v>3.7873623979108213E-2</v>
      </c>
      <c r="M109" s="10"/>
      <c r="N109" s="8">
        <f t="shared" ref="N109:N113" si="17">F109-J109</f>
        <v>0</v>
      </c>
      <c r="O109" s="10"/>
      <c r="P109" s="37">
        <f>N109/F109*1</f>
        <v>0</v>
      </c>
    </row>
    <row r="110" spans="1:16" x14ac:dyDescent="0.3">
      <c r="A110" s="104">
        <v>3215</v>
      </c>
      <c r="B110" s="10" t="s">
        <v>100</v>
      </c>
      <c r="C110" s="10"/>
      <c r="D110" s="14"/>
      <c r="E110" s="10"/>
      <c r="F110" s="12">
        <v>328363154</v>
      </c>
      <c r="G110" s="10"/>
      <c r="H110" s="30">
        <f>F110/F108*1</f>
        <v>1.7442344238253558E-2</v>
      </c>
      <c r="I110" s="10"/>
      <c r="J110" s="12">
        <v>328363154</v>
      </c>
      <c r="K110" s="10"/>
      <c r="L110" s="30">
        <f>J110/J108*1</f>
        <v>1.8936811960718943E-2</v>
      </c>
      <c r="M110" s="10"/>
      <c r="N110" s="8">
        <f t="shared" si="17"/>
        <v>0</v>
      </c>
      <c r="O110" s="10"/>
      <c r="P110" s="37">
        <f t="shared" ref="P110:P113" si="18">N110/F110*1</f>
        <v>0</v>
      </c>
    </row>
    <row r="111" spans="1:16" x14ac:dyDescent="0.3">
      <c r="A111" s="104">
        <v>3215</v>
      </c>
      <c r="B111" s="10" t="s">
        <v>101</v>
      </c>
      <c r="C111" s="10"/>
      <c r="D111" s="14"/>
      <c r="E111" s="10"/>
      <c r="F111" s="12">
        <v>1804161939.26</v>
      </c>
      <c r="G111" s="10"/>
      <c r="H111" s="30">
        <f>F111/F108*1</f>
        <v>9.5835398164460392E-2</v>
      </c>
      <c r="I111" s="10"/>
      <c r="J111" s="12">
        <v>380488929.25999999</v>
      </c>
      <c r="K111" s="10"/>
      <c r="L111" s="30">
        <f>J111/J108*1</f>
        <v>2.1942922702380643E-2</v>
      </c>
      <c r="M111" s="10"/>
      <c r="N111" s="8">
        <f t="shared" si="17"/>
        <v>1423673010</v>
      </c>
      <c r="O111" s="10"/>
      <c r="P111" s="37">
        <f t="shared" si="18"/>
        <v>0.78910489076381785</v>
      </c>
    </row>
    <row r="112" spans="1:16" x14ac:dyDescent="0.3">
      <c r="A112" s="104">
        <v>3225</v>
      </c>
      <c r="B112" s="10" t="s">
        <v>102</v>
      </c>
      <c r="C112" s="10"/>
      <c r="D112" s="14"/>
      <c r="E112" s="10"/>
      <c r="F112" s="12">
        <v>20482254965.950001</v>
      </c>
      <c r="G112" s="10"/>
      <c r="H112" s="30">
        <f>F112/F108*1</f>
        <v>1.0879982651518152</v>
      </c>
      <c r="I112" s="10"/>
      <c r="J112" s="12">
        <v>20405797157.049999</v>
      </c>
      <c r="K112" s="10"/>
      <c r="L112" s="30">
        <f>J112/J108*1</f>
        <v>1.1768090876348112</v>
      </c>
      <c r="M112" s="10"/>
      <c r="N112" s="8">
        <f t="shared" si="17"/>
        <v>76457808.900001526</v>
      </c>
      <c r="O112" s="10"/>
      <c r="P112" s="37">
        <f t="shared" si="18"/>
        <v>3.7328804385604077E-3</v>
      </c>
    </row>
    <row r="113" spans="1:16" x14ac:dyDescent="0.3">
      <c r="A113" s="104">
        <v>3225</v>
      </c>
      <c r="B113" s="10" t="s">
        <v>103</v>
      </c>
      <c r="C113" s="10"/>
      <c r="D113" s="14"/>
      <c r="E113" s="10"/>
      <c r="F113" s="12">
        <v>-4663093417.8699999</v>
      </c>
      <c r="G113" s="10"/>
      <c r="H113" s="30">
        <f>F113/F108*1</f>
        <v>-0.2476991697114192</v>
      </c>
      <c r="I113" s="10"/>
      <c r="J113" s="12">
        <v>-4663093417.8699999</v>
      </c>
      <c r="K113" s="10"/>
      <c r="L113" s="30">
        <f>J113/J108*1</f>
        <v>-0.26892214346762666</v>
      </c>
      <c r="M113" s="10"/>
      <c r="N113" s="8">
        <f t="shared" si="17"/>
        <v>0</v>
      </c>
      <c r="O113" s="10"/>
      <c r="P113" s="37">
        <f t="shared" si="18"/>
        <v>0</v>
      </c>
    </row>
    <row r="114" spans="1:16" x14ac:dyDescent="0.3">
      <c r="A114" s="104">
        <v>3230</v>
      </c>
      <c r="B114" s="10" t="s">
        <v>104</v>
      </c>
      <c r="C114" s="10"/>
      <c r="D114" s="14"/>
      <c r="E114" s="10"/>
      <c r="F114" s="101">
        <f>'ERI Comp. Detallado Febrero2024'!F77</f>
        <v>217219058.44999999</v>
      </c>
      <c r="G114" s="10"/>
      <c r="H114" s="130">
        <f>F114/F9*1</f>
        <v>5.0395927963754941E-3</v>
      </c>
      <c r="I114" s="10"/>
      <c r="J114" s="101">
        <f>'ERI Comp. Detallado Febrero2024'!J77</f>
        <v>231656327.11000019</v>
      </c>
      <c r="K114" s="10"/>
      <c r="L114" s="130">
        <f>J114/J9*1</f>
        <v>6.8792378006850997E-3</v>
      </c>
      <c r="M114" s="10"/>
      <c r="N114" s="8"/>
      <c r="O114" s="10"/>
      <c r="P114" s="37"/>
    </row>
    <row r="115" spans="1:16" ht="15" thickBot="1" x14ac:dyDescent="0.35">
      <c r="A115" s="106">
        <v>8</v>
      </c>
      <c r="B115" s="32" t="s">
        <v>150</v>
      </c>
      <c r="C115" s="32"/>
      <c r="D115" s="39"/>
      <c r="E115" s="39"/>
      <c r="F115" s="34">
        <f>SUM(F116:F117)</f>
        <v>3697978444.21</v>
      </c>
      <c r="G115" s="40"/>
      <c r="H115" s="47">
        <v>1</v>
      </c>
      <c r="I115" s="32"/>
      <c r="J115" s="34">
        <f>SUM(J116:J117)</f>
        <v>3697978444.21</v>
      </c>
      <c r="K115" s="40"/>
      <c r="L115" s="47">
        <v>1</v>
      </c>
      <c r="M115" s="32"/>
      <c r="N115" s="45">
        <f t="shared" ref="N115:N120" si="19">F115-J115</f>
        <v>0</v>
      </c>
      <c r="O115" s="156"/>
      <c r="P115" s="42">
        <f t="shared" ref="P115:P120" si="20">N115/F115*1</f>
        <v>0</v>
      </c>
    </row>
    <row r="116" spans="1:16" ht="15" thickTop="1" x14ac:dyDescent="0.3">
      <c r="A116" s="104">
        <v>8120</v>
      </c>
      <c r="B116" s="1" t="s">
        <v>157</v>
      </c>
      <c r="D116" s="5"/>
      <c r="E116" s="5"/>
      <c r="F116" s="7">
        <v>593627289.21000004</v>
      </c>
      <c r="G116" s="19"/>
      <c r="H116" s="30">
        <f>F116/F115*1</f>
        <v>0.16052751473969631</v>
      </c>
      <c r="J116" s="7">
        <v>593627289.21000004</v>
      </c>
      <c r="K116" s="19"/>
      <c r="L116" s="30">
        <f>J116/J115*1</f>
        <v>0.16052751473969631</v>
      </c>
      <c r="N116" s="8">
        <f t="shared" si="19"/>
        <v>0</v>
      </c>
      <c r="O116" s="10"/>
      <c r="P116" s="37">
        <f t="shared" si="20"/>
        <v>0</v>
      </c>
    </row>
    <row r="117" spans="1:16" x14ac:dyDescent="0.3">
      <c r="A117" s="104">
        <v>8201</v>
      </c>
      <c r="B117" s="1" t="s">
        <v>154</v>
      </c>
      <c r="D117" s="5"/>
      <c r="E117" s="5"/>
      <c r="F117" s="7">
        <v>3104351155</v>
      </c>
      <c r="G117" s="19"/>
      <c r="H117" s="30">
        <f>F117/F115*1</f>
        <v>0.83947248526030371</v>
      </c>
      <c r="J117" s="7">
        <v>3104351155</v>
      </c>
      <c r="K117" s="19"/>
      <c r="L117" s="30">
        <f>J117/J115*1</f>
        <v>0.83947248526030371</v>
      </c>
      <c r="N117" s="8">
        <f t="shared" si="19"/>
        <v>0</v>
      </c>
      <c r="O117" s="10"/>
      <c r="P117" s="37">
        <f t="shared" si="20"/>
        <v>0</v>
      </c>
    </row>
    <row r="118" spans="1:16" x14ac:dyDescent="0.3">
      <c r="A118" s="154">
        <v>89</v>
      </c>
      <c r="B118" s="32" t="s">
        <v>158</v>
      </c>
      <c r="C118" s="32"/>
      <c r="D118" s="39"/>
      <c r="E118" s="39"/>
      <c r="F118" s="40">
        <f>SUM(F119:F120)</f>
        <v>-3697978444.21</v>
      </c>
      <c r="G118" s="40"/>
      <c r="H118" s="47">
        <v>1</v>
      </c>
      <c r="I118" s="32"/>
      <c r="J118" s="40">
        <f>SUM(J119:J120)</f>
        <v>-3697978444.21</v>
      </c>
      <c r="K118" s="40"/>
      <c r="L118" s="47">
        <v>1</v>
      </c>
      <c r="M118" s="32"/>
      <c r="N118" s="41">
        <f t="shared" si="19"/>
        <v>0</v>
      </c>
      <c r="O118" s="156"/>
      <c r="P118" s="42">
        <f t="shared" si="20"/>
        <v>0</v>
      </c>
    </row>
    <row r="119" spans="1:16" x14ac:dyDescent="0.3">
      <c r="A119" s="104">
        <v>8905</v>
      </c>
      <c r="B119" s="1" t="s">
        <v>157</v>
      </c>
      <c r="D119" s="5"/>
      <c r="E119" s="5"/>
      <c r="F119" s="7">
        <v>-593627289.21000004</v>
      </c>
      <c r="G119" s="19"/>
      <c r="H119" s="30">
        <f>F119/F118*1</f>
        <v>0.16052751473969631</v>
      </c>
      <c r="J119" s="7">
        <v>-593627289.21000004</v>
      </c>
      <c r="K119" s="19"/>
      <c r="L119" s="30">
        <f>J119/J118*1</f>
        <v>0.16052751473969631</v>
      </c>
      <c r="N119" s="8">
        <f t="shared" si="19"/>
        <v>0</v>
      </c>
      <c r="O119" s="10"/>
      <c r="P119" s="37">
        <f t="shared" si="20"/>
        <v>0</v>
      </c>
    </row>
    <row r="120" spans="1:16" x14ac:dyDescent="0.3">
      <c r="A120" s="104">
        <v>8910</v>
      </c>
      <c r="B120" s="1" t="s">
        <v>159</v>
      </c>
      <c r="D120" s="5"/>
      <c r="E120" s="5"/>
      <c r="F120" s="7">
        <v>-3104351155</v>
      </c>
      <c r="G120" s="19"/>
      <c r="H120" s="30">
        <f>F120/F118*1</f>
        <v>0.83947248526030371</v>
      </c>
      <c r="J120" s="7">
        <v>-3104351155</v>
      </c>
      <c r="K120" s="19"/>
      <c r="L120" s="30">
        <f>J120/J118*1</f>
        <v>0.83947248526030371</v>
      </c>
      <c r="N120" s="8">
        <f t="shared" si="19"/>
        <v>0</v>
      </c>
      <c r="O120" s="10"/>
      <c r="P120" s="37">
        <f t="shared" si="20"/>
        <v>0</v>
      </c>
    </row>
    <row r="121" spans="1:16" x14ac:dyDescent="0.3">
      <c r="D121" s="5"/>
      <c r="E121" s="5"/>
      <c r="F121" s="7"/>
      <c r="G121" s="19"/>
      <c r="J121" s="7"/>
      <c r="K121" s="19"/>
    </row>
    <row r="122" spans="1:16" ht="16.2" thickBot="1" x14ac:dyDescent="0.35">
      <c r="A122" s="290" t="s">
        <v>147</v>
      </c>
      <c r="B122" s="290"/>
      <c r="C122" s="62"/>
      <c r="D122" s="63"/>
      <c r="E122" s="62"/>
      <c r="F122" s="64">
        <f>F58+F106</f>
        <v>43102501973.220001</v>
      </c>
      <c r="G122" s="62"/>
      <c r="H122" s="63"/>
      <c r="I122" s="62"/>
      <c r="J122" s="64">
        <f>J58+J106</f>
        <v>33674708422.919998</v>
      </c>
      <c r="K122" s="62"/>
      <c r="L122" s="63"/>
      <c r="M122" s="62"/>
      <c r="N122" s="64">
        <f>N58+N106</f>
        <v>9427793550.3000011</v>
      </c>
      <c r="O122" s="62"/>
      <c r="P122" s="65">
        <f>N122/F122*1</f>
        <v>0.21872961240527475</v>
      </c>
    </row>
    <row r="123" spans="1:16" ht="15" thickTop="1" x14ac:dyDescent="0.3">
      <c r="D123" s="5"/>
      <c r="E123" s="5"/>
      <c r="F123" s="7"/>
      <c r="G123" s="7"/>
      <c r="J123" s="7"/>
      <c r="K123" s="19"/>
    </row>
    <row r="124" spans="1:16" x14ac:dyDescent="0.3">
      <c r="D124" s="5"/>
      <c r="E124" s="5"/>
      <c r="F124" s="74">
        <f>F9-F122</f>
        <v>0</v>
      </c>
      <c r="G124" s="7"/>
      <c r="J124" s="74">
        <f>J9-J122</f>
        <v>0</v>
      </c>
      <c r="K124" s="19"/>
    </row>
    <row r="125" spans="1:16" x14ac:dyDescent="0.3">
      <c r="D125" s="5"/>
      <c r="E125" s="5"/>
      <c r="F125" s="7"/>
      <c r="G125" s="7"/>
      <c r="J125" s="7"/>
      <c r="K125" s="19"/>
    </row>
    <row r="126" spans="1:16" x14ac:dyDescent="0.3">
      <c r="D126" s="5"/>
      <c r="E126" s="5"/>
      <c r="F126" s="7"/>
      <c r="G126" s="7"/>
      <c r="J126" s="7"/>
      <c r="K126" s="19"/>
    </row>
    <row r="127" spans="1:16" x14ac:dyDescent="0.3">
      <c r="D127" s="5"/>
      <c r="E127" s="5"/>
      <c r="F127" s="7"/>
      <c r="G127" s="7"/>
      <c r="J127" s="7"/>
      <c r="K127" s="19"/>
    </row>
    <row r="128" spans="1:16" x14ac:dyDescent="0.3">
      <c r="D128" s="5"/>
      <c r="E128" s="5"/>
      <c r="F128" s="7"/>
      <c r="G128" s="7"/>
      <c r="J128" s="7"/>
      <c r="K128" s="19"/>
    </row>
    <row r="129" spans="1:16" x14ac:dyDescent="0.3">
      <c r="D129" s="5"/>
      <c r="E129" s="5"/>
      <c r="F129" s="7"/>
      <c r="G129" s="7"/>
      <c r="J129" s="7"/>
      <c r="K129" s="19"/>
    </row>
    <row r="130" spans="1:16" x14ac:dyDescent="0.3">
      <c r="D130" s="5"/>
      <c r="E130" s="5"/>
      <c r="F130" s="7"/>
      <c r="G130" s="7"/>
      <c r="J130" s="7"/>
      <c r="K130" s="19"/>
    </row>
    <row r="131" spans="1:16" x14ac:dyDescent="0.3">
      <c r="A131" s="6"/>
      <c r="B131" s="6"/>
      <c r="C131" s="6"/>
      <c r="D131" s="14"/>
      <c r="E131" s="14"/>
      <c r="F131" s="8"/>
      <c r="G131" s="8"/>
      <c r="H131" s="6"/>
      <c r="I131" s="6"/>
      <c r="J131" s="8"/>
      <c r="K131" s="21"/>
      <c r="L131" s="6"/>
      <c r="M131" s="6"/>
      <c r="N131" s="6"/>
      <c r="O131" s="6"/>
      <c r="P131" s="6"/>
    </row>
    <row r="132" spans="1:16" x14ac:dyDescent="0.3">
      <c r="A132" s="6"/>
      <c r="B132" s="60"/>
      <c r="C132" s="6"/>
      <c r="D132" s="14"/>
      <c r="E132" s="14"/>
      <c r="F132" s="8"/>
      <c r="G132" s="8"/>
      <c r="H132" s="6"/>
      <c r="I132" s="6"/>
      <c r="J132" s="8"/>
      <c r="K132" s="21"/>
      <c r="L132" s="168"/>
      <c r="M132" s="168"/>
      <c r="N132" s="168"/>
      <c r="O132" s="168"/>
      <c r="P132" s="168"/>
    </row>
    <row r="133" spans="1:16" x14ac:dyDescent="0.3">
      <c r="A133" s="6"/>
      <c r="B133" s="96" t="s">
        <v>453</v>
      </c>
      <c r="C133" s="6"/>
      <c r="D133" s="14"/>
      <c r="E133" s="14"/>
      <c r="F133" s="8"/>
      <c r="G133" s="8"/>
      <c r="H133" s="6"/>
      <c r="I133" s="6"/>
      <c r="J133" s="8"/>
      <c r="K133" s="21"/>
      <c r="L133" s="279" t="s">
        <v>483</v>
      </c>
      <c r="M133" s="279"/>
      <c r="N133" s="279"/>
      <c r="O133" s="279"/>
      <c r="P133" s="279"/>
    </row>
    <row r="134" spans="1:16" x14ac:dyDescent="0.3">
      <c r="A134" s="6"/>
      <c r="B134" s="96" t="s">
        <v>160</v>
      </c>
      <c r="C134" s="6"/>
      <c r="D134" s="14"/>
      <c r="E134" s="14"/>
      <c r="F134" s="163"/>
      <c r="G134" s="163"/>
      <c r="H134" s="133"/>
      <c r="I134" s="133"/>
      <c r="J134" s="163"/>
      <c r="K134" s="21"/>
      <c r="L134" s="287" t="s">
        <v>479</v>
      </c>
      <c r="M134" s="287"/>
      <c r="N134" s="287"/>
      <c r="O134" s="287"/>
      <c r="P134" s="287"/>
    </row>
    <row r="135" spans="1:16" x14ac:dyDescent="0.3">
      <c r="A135" s="6"/>
      <c r="B135" s="6"/>
      <c r="C135" s="61"/>
      <c r="D135" s="61"/>
      <c r="E135" s="61"/>
      <c r="F135" s="281"/>
      <c r="G135" s="281"/>
      <c r="H135" s="281"/>
      <c r="I135" s="281"/>
      <c r="J135" s="281"/>
      <c r="K135" s="165"/>
      <c r="L135" s="6"/>
      <c r="M135" s="6"/>
      <c r="N135" s="6"/>
      <c r="O135" s="6"/>
      <c r="P135" s="6"/>
    </row>
    <row r="136" spans="1:16" x14ac:dyDescent="0.3">
      <c r="A136" s="6"/>
      <c r="B136" s="6"/>
      <c r="C136" s="71"/>
      <c r="D136" s="71"/>
      <c r="E136" s="71"/>
      <c r="F136" s="281"/>
      <c r="G136" s="281"/>
      <c r="H136" s="281"/>
      <c r="I136" s="281"/>
      <c r="J136" s="281"/>
      <c r="K136" s="166"/>
      <c r="L136" s="6"/>
      <c r="M136" s="6"/>
      <c r="N136" s="6"/>
      <c r="O136" s="6"/>
      <c r="P136" s="6"/>
    </row>
    <row r="137" spans="1:16" x14ac:dyDescent="0.3">
      <c r="A137" s="6"/>
      <c r="B137" s="6"/>
      <c r="C137" s="71"/>
      <c r="D137" s="71"/>
      <c r="E137" s="71"/>
      <c r="F137" s="71"/>
      <c r="G137" s="163"/>
      <c r="H137" s="133"/>
      <c r="I137" s="133"/>
      <c r="J137" s="133"/>
      <c r="K137" s="167"/>
      <c r="L137" s="167"/>
      <c r="M137" s="167"/>
      <c r="N137" s="167"/>
      <c r="O137" s="167"/>
      <c r="P137" s="167"/>
    </row>
    <row r="138" spans="1:16" x14ac:dyDescent="0.3">
      <c r="A138" s="6"/>
      <c r="B138" s="6"/>
      <c r="C138" s="6"/>
      <c r="D138" s="14"/>
      <c r="E138" s="14"/>
      <c r="F138" s="169"/>
      <c r="G138" s="8"/>
      <c r="H138" s="6"/>
      <c r="I138" s="6"/>
      <c r="J138" s="8"/>
      <c r="K138" s="21"/>
      <c r="L138" s="6"/>
      <c r="M138" s="6"/>
      <c r="N138" s="6"/>
      <c r="O138" s="6"/>
      <c r="P138" s="6"/>
    </row>
    <row r="139" spans="1:16" x14ac:dyDescent="0.3">
      <c r="A139" s="6"/>
      <c r="B139" s="6"/>
      <c r="C139" s="6"/>
      <c r="D139" s="14"/>
      <c r="E139" s="14"/>
      <c r="F139" s="170"/>
      <c r="G139" s="170"/>
      <c r="H139" s="170"/>
      <c r="I139" s="170"/>
      <c r="J139" s="170"/>
      <c r="K139" s="21"/>
      <c r="L139" s="6"/>
      <c r="M139" s="6"/>
      <c r="N139" s="6"/>
      <c r="O139" s="6"/>
      <c r="P139" s="6"/>
    </row>
    <row r="140" spans="1:16" x14ac:dyDescent="0.3">
      <c r="A140" s="6"/>
      <c r="B140" s="6"/>
      <c r="C140" s="6"/>
      <c r="D140" s="14"/>
      <c r="E140" s="14"/>
      <c r="F140" s="287" t="s">
        <v>161</v>
      </c>
      <c r="G140" s="287"/>
      <c r="H140" s="287"/>
      <c r="I140" s="287"/>
      <c r="J140" s="287"/>
      <c r="K140" s="21"/>
      <c r="L140" s="6"/>
      <c r="M140" s="6"/>
      <c r="N140" s="6"/>
      <c r="O140" s="6"/>
      <c r="P140" s="6"/>
    </row>
    <row r="141" spans="1:16" x14ac:dyDescent="0.3">
      <c r="A141" s="6"/>
      <c r="B141" s="6"/>
      <c r="C141" s="6"/>
      <c r="D141" s="14"/>
      <c r="E141" s="14"/>
      <c r="F141" s="286" t="s">
        <v>251</v>
      </c>
      <c r="G141" s="286"/>
      <c r="H141" s="286"/>
      <c r="I141" s="286"/>
      <c r="J141" s="286"/>
      <c r="K141" s="21"/>
      <c r="L141" s="6"/>
      <c r="M141" s="6"/>
      <c r="N141" s="6"/>
      <c r="O141" s="6"/>
      <c r="P141" s="6"/>
    </row>
    <row r="142" spans="1:16" x14ac:dyDescent="0.3">
      <c r="A142" s="6"/>
      <c r="B142" s="6"/>
      <c r="C142" s="6"/>
      <c r="D142" s="14"/>
      <c r="E142" s="14"/>
      <c r="F142" s="287" t="s">
        <v>480</v>
      </c>
      <c r="G142" s="287"/>
      <c r="H142" s="287"/>
      <c r="I142" s="287"/>
      <c r="J142" s="287"/>
      <c r="K142" s="21"/>
      <c r="L142" s="6"/>
      <c r="M142" s="6"/>
      <c r="N142" s="6"/>
      <c r="O142" s="6"/>
      <c r="P142" s="6"/>
    </row>
    <row r="143" spans="1:16" x14ac:dyDescent="0.3">
      <c r="D143" s="5"/>
      <c r="E143" s="5"/>
      <c r="F143" s="7"/>
      <c r="G143" s="7"/>
      <c r="J143" s="7"/>
      <c r="K143" s="19"/>
    </row>
    <row r="144" spans="1:16" x14ac:dyDescent="0.3">
      <c r="D144" s="5"/>
      <c r="E144" s="5"/>
      <c r="F144" s="7"/>
      <c r="G144" s="7"/>
      <c r="J144" s="7"/>
      <c r="K144" s="19"/>
    </row>
    <row r="145" spans="4:11" x14ac:dyDescent="0.3">
      <c r="D145" s="5"/>
      <c r="E145" s="5"/>
      <c r="F145" s="7"/>
      <c r="G145" s="7"/>
      <c r="J145" s="7"/>
      <c r="K145" s="19"/>
    </row>
    <row r="146" spans="4:11" x14ac:dyDescent="0.3">
      <c r="D146" s="5"/>
      <c r="E146" s="5"/>
      <c r="F146" s="7"/>
      <c r="G146" s="7"/>
      <c r="J146" s="7"/>
      <c r="K146" s="19"/>
    </row>
    <row r="147" spans="4:11" x14ac:dyDescent="0.3">
      <c r="D147" s="5"/>
      <c r="E147" s="5"/>
      <c r="F147" s="7"/>
      <c r="G147" s="7"/>
      <c r="J147" s="7"/>
      <c r="K147" s="19"/>
    </row>
    <row r="148" spans="4:11" x14ac:dyDescent="0.3">
      <c r="D148" s="5"/>
      <c r="E148" s="5"/>
      <c r="F148" s="7"/>
      <c r="G148" s="7"/>
      <c r="J148" s="7"/>
      <c r="K148" s="19"/>
    </row>
    <row r="149" spans="4:11" x14ac:dyDescent="0.3">
      <c r="D149" s="5"/>
      <c r="E149" s="5"/>
      <c r="F149" s="7"/>
      <c r="G149" s="7"/>
      <c r="J149" s="7"/>
      <c r="K149" s="19"/>
    </row>
    <row r="150" spans="4:11" x14ac:dyDescent="0.3">
      <c r="D150" s="5"/>
      <c r="E150" s="5"/>
      <c r="F150" s="7"/>
      <c r="G150" s="7"/>
      <c r="J150" s="7"/>
      <c r="K150" s="19"/>
    </row>
    <row r="151" spans="4:11" x14ac:dyDescent="0.3">
      <c r="D151" s="5"/>
      <c r="E151" s="5"/>
      <c r="F151" s="7"/>
      <c r="G151" s="7"/>
      <c r="J151" s="7"/>
      <c r="K151" s="19"/>
    </row>
    <row r="152" spans="4:11" x14ac:dyDescent="0.3">
      <c r="D152" s="5"/>
      <c r="E152" s="5"/>
      <c r="F152" s="7"/>
      <c r="G152" s="7"/>
      <c r="J152" s="7"/>
      <c r="K152" s="19"/>
    </row>
    <row r="153" spans="4:11" x14ac:dyDescent="0.3">
      <c r="D153" s="5"/>
      <c r="E153" s="5"/>
      <c r="F153" s="7"/>
      <c r="G153" s="7"/>
      <c r="J153" s="7"/>
      <c r="K153" s="19"/>
    </row>
    <row r="154" spans="4:11" x14ac:dyDescent="0.3">
      <c r="D154" s="5"/>
      <c r="E154" s="5"/>
      <c r="F154" s="7"/>
      <c r="G154" s="7"/>
      <c r="J154" s="7"/>
      <c r="K154" s="19"/>
    </row>
    <row r="155" spans="4:11" x14ac:dyDescent="0.3">
      <c r="D155" s="5"/>
      <c r="E155" s="5"/>
      <c r="F155" s="7"/>
      <c r="G155" s="7"/>
      <c r="J155" s="7"/>
      <c r="K155" s="19"/>
    </row>
    <row r="156" spans="4:11" x14ac:dyDescent="0.3">
      <c r="D156" s="5"/>
      <c r="E156" s="5"/>
      <c r="F156" s="7"/>
      <c r="G156" s="7"/>
      <c r="J156" s="7"/>
      <c r="K156" s="19"/>
    </row>
    <row r="157" spans="4:11" x14ac:dyDescent="0.3">
      <c r="D157" s="5"/>
      <c r="E157" s="5"/>
      <c r="F157" s="7"/>
      <c r="G157" s="7"/>
      <c r="J157" s="7"/>
      <c r="K157" s="19"/>
    </row>
    <row r="158" spans="4:11" x14ac:dyDescent="0.3">
      <c r="D158" s="5"/>
      <c r="E158" s="5"/>
      <c r="F158" s="7"/>
      <c r="G158" s="7"/>
      <c r="J158" s="7"/>
      <c r="K158" s="19"/>
    </row>
    <row r="159" spans="4:11" x14ac:dyDescent="0.3">
      <c r="D159" s="5"/>
      <c r="E159" s="5"/>
      <c r="F159" s="7"/>
      <c r="G159" s="7"/>
      <c r="J159" s="7"/>
      <c r="K159" s="19"/>
    </row>
    <row r="160" spans="4:11" x14ac:dyDescent="0.3">
      <c r="D160" s="5"/>
      <c r="E160" s="5"/>
      <c r="F160" s="7"/>
      <c r="G160" s="7"/>
      <c r="J160" s="7"/>
      <c r="K160" s="19"/>
    </row>
    <row r="161" spans="4:11" x14ac:dyDescent="0.3">
      <c r="D161" s="5"/>
      <c r="E161" s="5"/>
      <c r="F161" s="7"/>
      <c r="G161" s="7"/>
      <c r="J161" s="7"/>
      <c r="K161" s="19"/>
    </row>
    <row r="162" spans="4:11" x14ac:dyDescent="0.3">
      <c r="D162" s="5"/>
      <c r="E162" s="5"/>
      <c r="F162" s="7"/>
      <c r="G162" s="7"/>
      <c r="J162" s="7"/>
      <c r="K162" s="19"/>
    </row>
    <row r="163" spans="4:11" x14ac:dyDescent="0.3">
      <c r="D163" s="5"/>
      <c r="E163" s="5"/>
      <c r="F163" s="7"/>
      <c r="G163" s="7"/>
      <c r="J163" s="7"/>
      <c r="K163" s="19"/>
    </row>
    <row r="164" spans="4:11" x14ac:dyDescent="0.3">
      <c r="D164" s="5"/>
      <c r="E164" s="5"/>
      <c r="F164" s="7"/>
      <c r="G164" s="7"/>
      <c r="J164" s="7"/>
      <c r="K164" s="19"/>
    </row>
    <row r="165" spans="4:11" x14ac:dyDescent="0.3">
      <c r="D165" s="5"/>
      <c r="E165" s="5"/>
      <c r="F165" s="7"/>
      <c r="G165" s="7"/>
      <c r="J165" s="7"/>
      <c r="K165" s="19"/>
    </row>
    <row r="166" spans="4:11" x14ac:dyDescent="0.3">
      <c r="D166" s="5"/>
      <c r="E166" s="5"/>
      <c r="F166" s="7"/>
      <c r="G166" s="7"/>
      <c r="J166" s="7"/>
      <c r="K166" s="19"/>
    </row>
    <row r="167" spans="4:11" x14ac:dyDescent="0.3">
      <c r="D167" s="5"/>
      <c r="E167" s="5"/>
      <c r="F167" s="7"/>
      <c r="G167" s="7"/>
      <c r="J167" s="7"/>
      <c r="K167" s="19"/>
    </row>
    <row r="168" spans="4:11" x14ac:dyDescent="0.3">
      <c r="D168" s="5"/>
      <c r="E168" s="5"/>
      <c r="F168" s="7"/>
      <c r="G168" s="7"/>
      <c r="J168" s="7"/>
      <c r="K168" s="19"/>
    </row>
    <row r="169" spans="4:11" x14ac:dyDescent="0.3">
      <c r="D169" s="5"/>
      <c r="E169" s="5"/>
      <c r="F169" s="7"/>
      <c r="G169" s="7"/>
      <c r="J169" s="7"/>
      <c r="K169" s="19"/>
    </row>
    <row r="170" spans="4:11" x14ac:dyDescent="0.3">
      <c r="D170" s="5"/>
      <c r="E170" s="5"/>
      <c r="F170" s="7"/>
      <c r="G170" s="7"/>
      <c r="J170" s="7"/>
      <c r="K170" s="19"/>
    </row>
    <row r="171" spans="4:11" x14ac:dyDescent="0.3">
      <c r="D171" s="5"/>
      <c r="E171" s="5"/>
      <c r="F171" s="7"/>
      <c r="G171" s="7"/>
      <c r="J171" s="7"/>
      <c r="K171" s="19"/>
    </row>
    <row r="172" spans="4:11" x14ac:dyDescent="0.3">
      <c r="D172" s="5"/>
      <c r="E172" s="5"/>
      <c r="F172" s="7"/>
      <c r="G172" s="7"/>
      <c r="J172" s="7"/>
      <c r="K172" s="19"/>
    </row>
    <row r="173" spans="4:11" x14ac:dyDescent="0.3">
      <c r="D173" s="5"/>
      <c r="E173" s="5"/>
      <c r="F173" s="7"/>
      <c r="G173" s="7"/>
      <c r="J173" s="7"/>
      <c r="K173" s="19"/>
    </row>
    <row r="174" spans="4:11" x14ac:dyDescent="0.3">
      <c r="D174" s="5"/>
      <c r="E174" s="5"/>
      <c r="F174" s="7"/>
      <c r="G174" s="7"/>
      <c r="J174" s="7"/>
      <c r="K174" s="19"/>
    </row>
    <row r="175" spans="4:11" x14ac:dyDescent="0.3">
      <c r="D175" s="5"/>
      <c r="E175" s="5"/>
      <c r="F175" s="7"/>
      <c r="G175" s="7"/>
      <c r="J175" s="7"/>
      <c r="K175" s="19"/>
    </row>
    <row r="176" spans="4:11" x14ac:dyDescent="0.3">
      <c r="D176" s="5"/>
      <c r="E176" s="5"/>
      <c r="F176" s="7"/>
      <c r="G176" s="7"/>
      <c r="J176" s="7"/>
      <c r="K176" s="19"/>
    </row>
    <row r="177" spans="4:11" x14ac:dyDescent="0.3">
      <c r="D177" s="5"/>
      <c r="E177" s="5"/>
      <c r="F177" s="7"/>
      <c r="G177" s="7"/>
      <c r="J177" s="7"/>
      <c r="K177" s="19"/>
    </row>
    <row r="178" spans="4:11" x14ac:dyDescent="0.3">
      <c r="D178" s="5"/>
      <c r="E178" s="5"/>
      <c r="F178" s="7"/>
      <c r="G178" s="7"/>
      <c r="J178" s="7"/>
      <c r="K178" s="19"/>
    </row>
    <row r="179" spans="4:11" x14ac:dyDescent="0.3">
      <c r="D179" s="5"/>
      <c r="E179" s="5"/>
      <c r="F179" s="7"/>
      <c r="G179" s="7"/>
      <c r="J179" s="7"/>
      <c r="K179" s="19"/>
    </row>
    <row r="180" spans="4:11" x14ac:dyDescent="0.3">
      <c r="D180" s="5"/>
      <c r="E180" s="5"/>
      <c r="F180" s="7"/>
      <c r="G180" s="7"/>
      <c r="J180" s="7"/>
      <c r="K180" s="19"/>
    </row>
    <row r="181" spans="4:11" x14ac:dyDescent="0.3">
      <c r="D181" s="5"/>
      <c r="E181" s="5"/>
      <c r="F181" s="7"/>
      <c r="G181" s="7"/>
      <c r="J181" s="7"/>
      <c r="K181" s="19"/>
    </row>
    <row r="182" spans="4:11" x14ac:dyDescent="0.3">
      <c r="D182" s="5"/>
      <c r="E182" s="5"/>
      <c r="F182" s="7"/>
      <c r="G182" s="7"/>
      <c r="J182" s="7"/>
      <c r="K182" s="19"/>
    </row>
    <row r="183" spans="4:11" x14ac:dyDescent="0.3">
      <c r="D183" s="5"/>
      <c r="E183" s="5"/>
      <c r="F183" s="7"/>
      <c r="G183" s="7"/>
      <c r="J183" s="7"/>
      <c r="K183" s="19"/>
    </row>
    <row r="184" spans="4:11" x14ac:dyDescent="0.3">
      <c r="D184" s="5"/>
      <c r="E184" s="5"/>
      <c r="F184" s="7"/>
      <c r="G184" s="7"/>
      <c r="J184" s="7"/>
      <c r="K184" s="19"/>
    </row>
    <row r="185" spans="4:11" x14ac:dyDescent="0.3">
      <c r="D185" s="5"/>
      <c r="E185" s="5"/>
      <c r="F185" s="7"/>
      <c r="G185" s="7"/>
      <c r="J185" s="7"/>
      <c r="K185" s="19"/>
    </row>
    <row r="186" spans="4:11" x14ac:dyDescent="0.3">
      <c r="F186" s="7"/>
      <c r="G186" s="7"/>
      <c r="J186" s="7"/>
      <c r="K186" s="19"/>
    </row>
    <row r="187" spans="4:11" x14ac:dyDescent="0.3">
      <c r="F187" s="7"/>
      <c r="G187" s="7"/>
      <c r="J187" s="7"/>
      <c r="K187" s="19"/>
    </row>
    <row r="188" spans="4:11" x14ac:dyDescent="0.3">
      <c r="F188" s="7"/>
      <c r="G188" s="7"/>
      <c r="J188" s="7"/>
      <c r="K188" s="19"/>
    </row>
    <row r="189" spans="4:11" x14ac:dyDescent="0.3">
      <c r="F189" s="7"/>
      <c r="G189" s="7"/>
      <c r="J189" s="7"/>
      <c r="K189" s="19"/>
    </row>
    <row r="190" spans="4:11" x14ac:dyDescent="0.3">
      <c r="F190" s="7"/>
      <c r="G190" s="7"/>
      <c r="J190" s="7"/>
      <c r="K190" s="19"/>
    </row>
    <row r="191" spans="4:11" x14ac:dyDescent="0.3">
      <c r="F191" s="7"/>
      <c r="G191" s="7"/>
      <c r="J191" s="7"/>
      <c r="K191" s="19"/>
    </row>
    <row r="192" spans="4:11" x14ac:dyDescent="0.3">
      <c r="F192" s="7"/>
      <c r="G192" s="7"/>
      <c r="J192" s="7"/>
      <c r="K192" s="19"/>
    </row>
    <row r="193" spans="6:11" x14ac:dyDescent="0.3">
      <c r="F193" s="7"/>
      <c r="G193" s="7"/>
      <c r="J193" s="7"/>
      <c r="K193" s="19"/>
    </row>
    <row r="194" spans="6:11" x14ac:dyDescent="0.3">
      <c r="F194" s="7"/>
      <c r="G194" s="7"/>
      <c r="J194" s="7"/>
      <c r="K194" s="19"/>
    </row>
    <row r="195" spans="6:11" x14ac:dyDescent="0.3">
      <c r="F195" s="7"/>
      <c r="G195" s="7"/>
      <c r="J195" s="7"/>
      <c r="K195" s="19"/>
    </row>
    <row r="196" spans="6:11" x14ac:dyDescent="0.3">
      <c r="F196" s="7"/>
      <c r="G196" s="7"/>
      <c r="J196" s="7"/>
      <c r="K196" s="19"/>
    </row>
    <row r="197" spans="6:11" x14ac:dyDescent="0.3">
      <c r="F197" s="7"/>
      <c r="G197" s="7"/>
      <c r="J197" s="7"/>
      <c r="K197" s="19"/>
    </row>
    <row r="198" spans="6:11" x14ac:dyDescent="0.3">
      <c r="F198" s="7"/>
      <c r="G198" s="7"/>
      <c r="J198" s="7"/>
      <c r="K198" s="19"/>
    </row>
    <row r="199" spans="6:11" x14ac:dyDescent="0.3">
      <c r="F199" s="7"/>
      <c r="G199" s="7"/>
      <c r="J199" s="7"/>
      <c r="K199" s="19"/>
    </row>
    <row r="200" spans="6:11" x14ac:dyDescent="0.3">
      <c r="F200" s="7"/>
      <c r="G200" s="7"/>
      <c r="J200" s="7"/>
      <c r="K200" s="19"/>
    </row>
    <row r="201" spans="6:11" x14ac:dyDescent="0.3">
      <c r="F201" s="7"/>
      <c r="G201" s="7"/>
      <c r="J201" s="7"/>
      <c r="K201" s="19"/>
    </row>
    <row r="202" spans="6:11" x14ac:dyDescent="0.3">
      <c r="F202" s="7"/>
      <c r="G202" s="7"/>
      <c r="J202" s="7"/>
      <c r="K202" s="19"/>
    </row>
    <row r="203" spans="6:11" x14ac:dyDescent="0.3">
      <c r="F203" s="7"/>
      <c r="G203" s="7"/>
      <c r="J203" s="7"/>
      <c r="K203" s="19"/>
    </row>
    <row r="204" spans="6:11" x14ac:dyDescent="0.3">
      <c r="F204" s="7"/>
      <c r="G204" s="7"/>
      <c r="J204" s="7"/>
      <c r="K204" s="19"/>
    </row>
    <row r="205" spans="6:11" x14ac:dyDescent="0.3">
      <c r="F205" s="7"/>
      <c r="G205" s="7"/>
      <c r="J205" s="7"/>
      <c r="K205" s="19"/>
    </row>
    <row r="206" spans="6:11" x14ac:dyDescent="0.3">
      <c r="F206" s="7"/>
      <c r="G206" s="7"/>
      <c r="J206" s="7"/>
      <c r="K206" s="19"/>
    </row>
    <row r="207" spans="6:11" x14ac:dyDescent="0.3">
      <c r="F207" s="7"/>
      <c r="G207" s="7"/>
      <c r="J207" s="7"/>
      <c r="K207" s="19"/>
    </row>
    <row r="208" spans="6:11" x14ac:dyDescent="0.3">
      <c r="F208" s="7"/>
      <c r="G208" s="7"/>
      <c r="J208" s="7"/>
      <c r="K208" s="19"/>
    </row>
    <row r="209" spans="6:11" x14ac:dyDescent="0.3">
      <c r="F209" s="7"/>
      <c r="G209" s="7"/>
      <c r="J209" s="7"/>
      <c r="K209" s="19"/>
    </row>
    <row r="210" spans="6:11" x14ac:dyDescent="0.3">
      <c r="F210" s="7"/>
      <c r="G210" s="7"/>
      <c r="J210" s="7"/>
      <c r="K210" s="19"/>
    </row>
    <row r="211" spans="6:11" x14ac:dyDescent="0.3">
      <c r="F211" s="7"/>
      <c r="G211" s="7"/>
      <c r="J211" s="7"/>
      <c r="K211" s="19"/>
    </row>
    <row r="212" spans="6:11" x14ac:dyDescent="0.3">
      <c r="F212" s="7"/>
      <c r="G212" s="7"/>
      <c r="J212" s="7"/>
      <c r="K212" s="19"/>
    </row>
    <row r="213" spans="6:11" x14ac:dyDescent="0.3">
      <c r="F213" s="7"/>
      <c r="G213" s="7"/>
      <c r="J213" s="7"/>
      <c r="K213" s="19"/>
    </row>
    <row r="214" spans="6:11" x14ac:dyDescent="0.3">
      <c r="F214" s="7"/>
      <c r="G214" s="7"/>
      <c r="J214" s="7"/>
      <c r="K214" s="19"/>
    </row>
    <row r="215" spans="6:11" x14ac:dyDescent="0.3">
      <c r="F215" s="7"/>
      <c r="G215" s="7"/>
      <c r="J215" s="7"/>
      <c r="K215" s="19"/>
    </row>
    <row r="216" spans="6:11" x14ac:dyDescent="0.3">
      <c r="F216" s="7"/>
      <c r="G216" s="7"/>
      <c r="J216" s="7"/>
      <c r="K216" s="19"/>
    </row>
    <row r="217" spans="6:11" x14ac:dyDescent="0.3">
      <c r="F217" s="7"/>
      <c r="G217" s="7"/>
      <c r="J217" s="7"/>
      <c r="K217" s="19"/>
    </row>
    <row r="218" spans="6:11" x14ac:dyDescent="0.3">
      <c r="F218" s="7"/>
      <c r="G218" s="7"/>
      <c r="J218" s="7"/>
      <c r="K218" s="19"/>
    </row>
    <row r="219" spans="6:11" x14ac:dyDescent="0.3">
      <c r="F219" s="7"/>
      <c r="G219" s="7"/>
      <c r="J219" s="7"/>
      <c r="K219" s="19"/>
    </row>
    <row r="220" spans="6:11" x14ac:dyDescent="0.3">
      <c r="F220" s="7"/>
      <c r="G220" s="7"/>
      <c r="J220" s="7"/>
      <c r="K220" s="19"/>
    </row>
    <row r="221" spans="6:11" x14ac:dyDescent="0.3">
      <c r="F221" s="7"/>
      <c r="G221" s="7"/>
      <c r="J221" s="7"/>
      <c r="K221" s="19"/>
    </row>
    <row r="222" spans="6:11" x14ac:dyDescent="0.3">
      <c r="F222" s="7"/>
      <c r="G222" s="7"/>
      <c r="J222" s="7"/>
      <c r="K222" s="19"/>
    </row>
    <row r="223" spans="6:11" x14ac:dyDescent="0.3">
      <c r="F223" s="7"/>
      <c r="G223" s="7"/>
      <c r="J223" s="7"/>
      <c r="K223" s="19"/>
    </row>
    <row r="224" spans="6:11" x14ac:dyDescent="0.3">
      <c r="F224" s="7"/>
      <c r="G224" s="7"/>
      <c r="J224" s="7"/>
      <c r="K224" s="19"/>
    </row>
    <row r="225" spans="6:11" x14ac:dyDescent="0.3">
      <c r="F225" s="7"/>
      <c r="G225" s="7"/>
      <c r="J225" s="7"/>
      <c r="K225" s="19"/>
    </row>
    <row r="226" spans="6:11" x14ac:dyDescent="0.3">
      <c r="F226" s="7"/>
      <c r="G226" s="7"/>
      <c r="J226" s="7"/>
      <c r="K226" s="19"/>
    </row>
    <row r="227" spans="6:11" x14ac:dyDescent="0.3">
      <c r="F227" s="7"/>
      <c r="G227" s="7"/>
      <c r="J227" s="7"/>
      <c r="K227" s="19"/>
    </row>
    <row r="228" spans="6:11" x14ac:dyDescent="0.3">
      <c r="F228" s="7"/>
      <c r="G228" s="7"/>
      <c r="J228" s="7"/>
      <c r="K228" s="19"/>
    </row>
    <row r="229" spans="6:11" x14ac:dyDescent="0.3">
      <c r="F229" s="7"/>
      <c r="G229" s="7"/>
      <c r="J229" s="7"/>
      <c r="K229" s="19"/>
    </row>
    <row r="230" spans="6:11" x14ac:dyDescent="0.3">
      <c r="F230" s="7"/>
      <c r="G230" s="7"/>
      <c r="J230" s="7"/>
      <c r="K230" s="19"/>
    </row>
    <row r="231" spans="6:11" x14ac:dyDescent="0.3">
      <c r="F231" s="7"/>
      <c r="G231" s="7"/>
      <c r="J231" s="7"/>
      <c r="K231" s="19"/>
    </row>
    <row r="232" spans="6:11" x14ac:dyDescent="0.3">
      <c r="F232" s="7"/>
      <c r="G232" s="7"/>
      <c r="J232" s="7"/>
      <c r="K232" s="19"/>
    </row>
    <row r="233" spans="6:11" x14ac:dyDescent="0.3">
      <c r="F233" s="7"/>
      <c r="G233" s="7"/>
      <c r="J233" s="7"/>
      <c r="K233" s="19"/>
    </row>
    <row r="234" spans="6:11" x14ac:dyDescent="0.3">
      <c r="F234" s="7"/>
      <c r="G234" s="7"/>
      <c r="J234" s="7"/>
      <c r="K234" s="19"/>
    </row>
    <row r="235" spans="6:11" x14ac:dyDescent="0.3">
      <c r="F235" s="7"/>
      <c r="G235" s="7"/>
      <c r="J235" s="7"/>
      <c r="K235" s="19"/>
    </row>
    <row r="236" spans="6:11" x14ac:dyDescent="0.3">
      <c r="F236" s="7"/>
      <c r="G236" s="7"/>
      <c r="J236" s="7"/>
      <c r="K236" s="19"/>
    </row>
    <row r="237" spans="6:11" x14ac:dyDescent="0.3">
      <c r="F237" s="7"/>
      <c r="G237" s="7"/>
      <c r="J237" s="7"/>
      <c r="K237" s="19"/>
    </row>
    <row r="238" spans="6:11" x14ac:dyDescent="0.3">
      <c r="F238" s="7"/>
      <c r="G238" s="7"/>
      <c r="J238" s="7"/>
      <c r="K238" s="19"/>
    </row>
    <row r="239" spans="6:11" x14ac:dyDescent="0.3">
      <c r="F239" s="7"/>
      <c r="G239" s="7"/>
      <c r="J239" s="7"/>
      <c r="K239" s="19"/>
    </row>
    <row r="240" spans="6:11" x14ac:dyDescent="0.3">
      <c r="F240" s="7"/>
      <c r="G240" s="7"/>
      <c r="J240" s="7"/>
      <c r="K240" s="19"/>
    </row>
    <row r="241" spans="6:11" x14ac:dyDescent="0.3">
      <c r="F241" s="7"/>
      <c r="G241" s="7"/>
      <c r="J241" s="7"/>
      <c r="K241" s="19"/>
    </row>
    <row r="242" spans="6:11" x14ac:dyDescent="0.3">
      <c r="F242" s="7"/>
      <c r="G242" s="7"/>
      <c r="J242" s="7"/>
      <c r="K242" s="19"/>
    </row>
    <row r="243" spans="6:11" x14ac:dyDescent="0.3">
      <c r="F243" s="7"/>
      <c r="G243" s="7"/>
      <c r="J243" s="7"/>
      <c r="K243" s="19"/>
    </row>
    <row r="244" spans="6:11" x14ac:dyDescent="0.3">
      <c r="F244" s="7"/>
      <c r="G244" s="7"/>
      <c r="J244" s="7"/>
      <c r="K244" s="19"/>
    </row>
    <row r="245" spans="6:11" x14ac:dyDescent="0.3">
      <c r="F245" s="7"/>
      <c r="G245" s="7"/>
      <c r="J245" s="7"/>
      <c r="K245" s="19"/>
    </row>
    <row r="246" spans="6:11" x14ac:dyDescent="0.3">
      <c r="F246" s="7"/>
      <c r="G246" s="7"/>
      <c r="J246" s="7"/>
      <c r="K246" s="19"/>
    </row>
    <row r="247" spans="6:11" x14ac:dyDescent="0.3">
      <c r="F247" s="7"/>
      <c r="G247" s="7"/>
      <c r="J247" s="7"/>
      <c r="K247" s="19"/>
    </row>
    <row r="248" spans="6:11" x14ac:dyDescent="0.3">
      <c r="F248" s="7"/>
      <c r="G248" s="7"/>
      <c r="J248" s="7"/>
      <c r="K248" s="19"/>
    </row>
    <row r="249" spans="6:11" x14ac:dyDescent="0.3">
      <c r="F249" s="7"/>
      <c r="G249" s="7"/>
      <c r="J249" s="7"/>
      <c r="K249" s="19"/>
    </row>
    <row r="250" spans="6:11" x14ac:dyDescent="0.3">
      <c r="F250" s="7"/>
      <c r="G250" s="7"/>
      <c r="J250" s="7"/>
      <c r="K250" s="19"/>
    </row>
    <row r="251" spans="6:11" x14ac:dyDescent="0.3">
      <c r="F251" s="7"/>
      <c r="G251" s="7"/>
      <c r="J251" s="7"/>
      <c r="K251" s="19"/>
    </row>
    <row r="252" spans="6:11" x14ac:dyDescent="0.3">
      <c r="F252" s="7"/>
      <c r="G252" s="7"/>
      <c r="J252" s="7"/>
      <c r="K252" s="19"/>
    </row>
    <row r="253" spans="6:11" x14ac:dyDescent="0.3">
      <c r="F253" s="7"/>
      <c r="G253" s="7"/>
      <c r="J253" s="7"/>
      <c r="K253" s="19"/>
    </row>
    <row r="254" spans="6:11" x14ac:dyDescent="0.3">
      <c r="F254" s="7"/>
      <c r="G254" s="7"/>
      <c r="J254" s="7"/>
      <c r="K254" s="19"/>
    </row>
    <row r="255" spans="6:11" x14ac:dyDescent="0.3">
      <c r="F255" s="7"/>
      <c r="G255" s="7"/>
      <c r="J255" s="7"/>
      <c r="K255" s="19"/>
    </row>
    <row r="256" spans="6:11" x14ac:dyDescent="0.3">
      <c r="F256" s="7"/>
      <c r="G256" s="7"/>
      <c r="J256" s="7"/>
      <c r="K256" s="19"/>
    </row>
    <row r="257" spans="6:11" x14ac:dyDescent="0.3">
      <c r="F257" s="7"/>
      <c r="G257" s="7"/>
      <c r="J257" s="7"/>
      <c r="K257" s="19"/>
    </row>
    <row r="258" spans="6:11" x14ac:dyDescent="0.3">
      <c r="F258" s="7"/>
      <c r="G258" s="7"/>
      <c r="J258" s="7"/>
      <c r="K258" s="19"/>
    </row>
    <row r="259" spans="6:11" x14ac:dyDescent="0.3">
      <c r="F259" s="7"/>
      <c r="G259" s="7"/>
      <c r="J259" s="7"/>
      <c r="K259" s="19"/>
    </row>
    <row r="260" spans="6:11" x14ac:dyDescent="0.3">
      <c r="F260" s="7"/>
      <c r="G260" s="7"/>
      <c r="J260" s="7"/>
      <c r="K260" s="19"/>
    </row>
    <row r="261" spans="6:11" x14ac:dyDescent="0.3">
      <c r="F261" s="7"/>
      <c r="G261" s="7"/>
      <c r="J261" s="7"/>
      <c r="K261" s="19"/>
    </row>
    <row r="262" spans="6:11" x14ac:dyDescent="0.3">
      <c r="F262" s="7"/>
      <c r="G262" s="7"/>
      <c r="J262" s="7"/>
      <c r="K262" s="19"/>
    </row>
    <row r="263" spans="6:11" x14ac:dyDescent="0.3">
      <c r="F263" s="7"/>
      <c r="G263" s="7"/>
      <c r="J263" s="7"/>
      <c r="K263" s="19"/>
    </row>
    <row r="264" spans="6:11" x14ac:dyDescent="0.3">
      <c r="F264" s="7"/>
      <c r="G264" s="7"/>
      <c r="J264" s="7"/>
      <c r="K264" s="19"/>
    </row>
    <row r="265" spans="6:11" x14ac:dyDescent="0.3">
      <c r="F265" s="7"/>
      <c r="G265" s="7"/>
      <c r="J265" s="7"/>
      <c r="K265" s="19"/>
    </row>
    <row r="266" spans="6:11" x14ac:dyDescent="0.3">
      <c r="F266" s="7"/>
      <c r="G266" s="7"/>
      <c r="J266" s="7"/>
      <c r="K266" s="19"/>
    </row>
    <row r="267" spans="6:11" x14ac:dyDescent="0.3">
      <c r="F267" s="7"/>
      <c r="G267" s="7"/>
      <c r="J267" s="7"/>
      <c r="K267" s="19"/>
    </row>
    <row r="268" spans="6:11" x14ac:dyDescent="0.3">
      <c r="F268" s="7"/>
      <c r="G268" s="7"/>
      <c r="J268" s="7"/>
      <c r="K268" s="19"/>
    </row>
    <row r="269" spans="6:11" x14ac:dyDescent="0.3">
      <c r="F269" s="7"/>
      <c r="G269" s="7"/>
      <c r="J269" s="7"/>
      <c r="K269" s="19"/>
    </row>
    <row r="270" spans="6:11" x14ac:dyDescent="0.3">
      <c r="F270" s="7"/>
      <c r="G270" s="7"/>
      <c r="J270" s="7"/>
      <c r="K270" s="19"/>
    </row>
    <row r="271" spans="6:11" x14ac:dyDescent="0.3">
      <c r="F271" s="7"/>
      <c r="G271" s="7"/>
      <c r="J271" s="7"/>
      <c r="K271" s="19"/>
    </row>
    <row r="272" spans="6:11" x14ac:dyDescent="0.3">
      <c r="F272" s="7"/>
      <c r="G272" s="7"/>
      <c r="J272" s="7"/>
      <c r="K272" s="19"/>
    </row>
    <row r="273" spans="6:11" x14ac:dyDescent="0.3">
      <c r="F273" s="7"/>
      <c r="G273" s="7"/>
      <c r="J273" s="7"/>
      <c r="K273" s="19"/>
    </row>
    <row r="274" spans="6:11" x14ac:dyDescent="0.3">
      <c r="F274" s="7"/>
      <c r="G274" s="7"/>
      <c r="J274" s="7"/>
      <c r="K274" s="19"/>
    </row>
    <row r="275" spans="6:11" x14ac:dyDescent="0.3">
      <c r="F275" s="7"/>
      <c r="G275" s="7"/>
      <c r="J275" s="7"/>
      <c r="K275" s="19"/>
    </row>
    <row r="276" spans="6:11" x14ac:dyDescent="0.3">
      <c r="F276" s="7"/>
      <c r="G276" s="7"/>
      <c r="J276" s="7"/>
      <c r="K276" s="19"/>
    </row>
    <row r="277" spans="6:11" x14ac:dyDescent="0.3">
      <c r="F277" s="7"/>
      <c r="G277" s="7"/>
      <c r="J277" s="7"/>
      <c r="K277" s="19"/>
    </row>
    <row r="278" spans="6:11" x14ac:dyDescent="0.3">
      <c r="F278" s="7"/>
      <c r="G278" s="7"/>
      <c r="J278" s="7"/>
      <c r="K278" s="19"/>
    </row>
    <row r="279" spans="6:11" x14ac:dyDescent="0.3">
      <c r="F279" s="7"/>
      <c r="G279" s="7"/>
      <c r="J279" s="7"/>
      <c r="K279" s="19"/>
    </row>
    <row r="280" spans="6:11" x14ac:dyDescent="0.3">
      <c r="F280" s="7"/>
      <c r="G280" s="7"/>
      <c r="J280" s="7"/>
      <c r="K280" s="19"/>
    </row>
    <row r="281" spans="6:11" x14ac:dyDescent="0.3">
      <c r="F281" s="7"/>
      <c r="G281" s="7"/>
      <c r="J281" s="7"/>
      <c r="K281" s="19"/>
    </row>
    <row r="282" spans="6:11" x14ac:dyDescent="0.3">
      <c r="F282" s="7"/>
      <c r="G282" s="7"/>
      <c r="J282" s="7"/>
      <c r="K282" s="19"/>
    </row>
    <row r="283" spans="6:11" x14ac:dyDescent="0.3">
      <c r="F283" s="7"/>
      <c r="G283" s="7"/>
      <c r="J283" s="7"/>
      <c r="K283" s="19"/>
    </row>
    <row r="284" spans="6:11" x14ac:dyDescent="0.3">
      <c r="F284" s="7"/>
      <c r="G284" s="7"/>
      <c r="J284" s="7"/>
      <c r="K284" s="19"/>
    </row>
    <row r="285" spans="6:11" x14ac:dyDescent="0.3">
      <c r="F285" s="7"/>
      <c r="G285" s="7"/>
      <c r="J285" s="7"/>
      <c r="K285" s="19"/>
    </row>
    <row r="286" spans="6:11" x14ac:dyDescent="0.3">
      <c r="F286" s="7"/>
      <c r="G286" s="7"/>
      <c r="J286" s="7"/>
      <c r="K286" s="19"/>
    </row>
    <row r="287" spans="6:11" x14ac:dyDescent="0.3">
      <c r="F287" s="7"/>
      <c r="G287" s="7"/>
      <c r="J287" s="7"/>
      <c r="K287" s="19"/>
    </row>
    <row r="288" spans="6:11" x14ac:dyDescent="0.3">
      <c r="F288" s="7"/>
      <c r="G288" s="7"/>
      <c r="J288" s="7"/>
      <c r="K288" s="19"/>
    </row>
    <row r="289" spans="6:11" x14ac:dyDescent="0.3">
      <c r="F289" s="7"/>
      <c r="G289" s="7"/>
      <c r="J289" s="7"/>
      <c r="K289" s="19"/>
    </row>
    <row r="290" spans="6:11" x14ac:dyDescent="0.3">
      <c r="F290" s="7"/>
      <c r="G290" s="7"/>
      <c r="J290" s="7"/>
      <c r="K290" s="19"/>
    </row>
    <row r="291" spans="6:11" x14ac:dyDescent="0.3">
      <c r="F291" s="7"/>
      <c r="G291" s="7"/>
      <c r="J291" s="7"/>
      <c r="K291" s="19"/>
    </row>
    <row r="292" spans="6:11" x14ac:dyDescent="0.3">
      <c r="F292" s="7"/>
      <c r="G292" s="7"/>
      <c r="J292" s="7"/>
      <c r="K292" s="19"/>
    </row>
    <row r="293" spans="6:11" x14ac:dyDescent="0.3">
      <c r="F293" s="7"/>
      <c r="G293" s="7"/>
      <c r="J293" s="7"/>
      <c r="K293" s="19"/>
    </row>
    <row r="294" spans="6:11" x14ac:dyDescent="0.3">
      <c r="F294" s="7"/>
      <c r="G294" s="7"/>
      <c r="J294" s="7"/>
      <c r="K294" s="19"/>
    </row>
    <row r="295" spans="6:11" x14ac:dyDescent="0.3">
      <c r="F295" s="7"/>
      <c r="G295" s="7"/>
      <c r="J295" s="7"/>
      <c r="K295" s="19"/>
    </row>
    <row r="296" spans="6:11" x14ac:dyDescent="0.3">
      <c r="F296" s="7"/>
      <c r="G296" s="7"/>
      <c r="J296" s="7"/>
      <c r="K296" s="19"/>
    </row>
    <row r="297" spans="6:11" x14ac:dyDescent="0.3">
      <c r="F297" s="7"/>
      <c r="G297" s="7"/>
      <c r="J297" s="7"/>
      <c r="K297" s="19"/>
    </row>
    <row r="298" spans="6:11" x14ac:dyDescent="0.3">
      <c r="F298" s="7"/>
      <c r="G298" s="7"/>
      <c r="J298" s="7"/>
      <c r="K298" s="19"/>
    </row>
    <row r="299" spans="6:11" x14ac:dyDescent="0.3">
      <c r="F299" s="7"/>
      <c r="G299" s="7"/>
      <c r="J299" s="7"/>
      <c r="K299" s="19"/>
    </row>
    <row r="300" spans="6:11" x14ac:dyDescent="0.3">
      <c r="F300" s="7"/>
      <c r="G300" s="7"/>
      <c r="J300" s="7"/>
      <c r="K300" s="19"/>
    </row>
    <row r="301" spans="6:11" x14ac:dyDescent="0.3">
      <c r="F301" s="7"/>
      <c r="G301" s="7"/>
      <c r="J301" s="7"/>
      <c r="K301" s="19"/>
    </row>
    <row r="302" spans="6:11" x14ac:dyDescent="0.3">
      <c r="F302" s="7"/>
      <c r="G302" s="7"/>
      <c r="J302" s="7"/>
      <c r="K302" s="19"/>
    </row>
    <row r="303" spans="6:11" x14ac:dyDescent="0.3">
      <c r="F303" s="7"/>
      <c r="G303" s="7"/>
      <c r="J303" s="7"/>
      <c r="K303" s="19"/>
    </row>
    <row r="304" spans="6:11" x14ac:dyDescent="0.3">
      <c r="F304" s="7"/>
      <c r="G304" s="7"/>
      <c r="J304" s="7"/>
      <c r="K304" s="19"/>
    </row>
    <row r="305" spans="6:11" x14ac:dyDescent="0.3">
      <c r="F305" s="7"/>
      <c r="G305" s="7"/>
      <c r="J305" s="7"/>
      <c r="K305" s="19"/>
    </row>
    <row r="306" spans="6:11" x14ac:dyDescent="0.3">
      <c r="F306" s="7"/>
      <c r="G306" s="7"/>
      <c r="J306" s="7"/>
      <c r="K306" s="19"/>
    </row>
    <row r="307" spans="6:11" x14ac:dyDescent="0.3">
      <c r="F307" s="7"/>
      <c r="G307" s="7"/>
      <c r="J307" s="7"/>
      <c r="K307" s="19"/>
    </row>
    <row r="308" spans="6:11" x14ac:dyDescent="0.3">
      <c r="F308" s="7"/>
      <c r="G308" s="7"/>
      <c r="J308" s="7"/>
      <c r="K308" s="19"/>
    </row>
    <row r="309" spans="6:11" x14ac:dyDescent="0.3">
      <c r="F309" s="7"/>
      <c r="G309" s="7"/>
      <c r="J309" s="7"/>
      <c r="K309" s="19"/>
    </row>
    <row r="310" spans="6:11" x14ac:dyDescent="0.3">
      <c r="F310" s="7"/>
      <c r="G310" s="7"/>
      <c r="J310" s="7"/>
      <c r="K310" s="19"/>
    </row>
    <row r="311" spans="6:11" x14ac:dyDescent="0.3">
      <c r="F311" s="7"/>
      <c r="G311" s="7"/>
      <c r="J311" s="7"/>
      <c r="K311" s="19"/>
    </row>
    <row r="312" spans="6:11" x14ac:dyDescent="0.3">
      <c r="F312" s="7"/>
      <c r="G312" s="7"/>
      <c r="J312" s="7"/>
      <c r="K312" s="19"/>
    </row>
    <row r="313" spans="6:11" x14ac:dyDescent="0.3">
      <c r="F313" s="7"/>
      <c r="G313" s="7"/>
      <c r="J313" s="7"/>
      <c r="K313" s="19"/>
    </row>
    <row r="314" spans="6:11" x14ac:dyDescent="0.3">
      <c r="F314" s="7"/>
      <c r="G314" s="7"/>
      <c r="J314" s="7"/>
      <c r="K314" s="19"/>
    </row>
    <row r="315" spans="6:11" x14ac:dyDescent="0.3">
      <c r="F315" s="7"/>
      <c r="G315" s="7"/>
      <c r="J315" s="7"/>
      <c r="K315" s="19"/>
    </row>
    <row r="316" spans="6:11" x14ac:dyDescent="0.3">
      <c r="F316" s="7"/>
      <c r="G316" s="7"/>
      <c r="J316" s="7"/>
      <c r="K316" s="19"/>
    </row>
    <row r="317" spans="6:11" x14ac:dyDescent="0.3">
      <c r="F317" s="7"/>
      <c r="G317" s="7"/>
      <c r="J317" s="7"/>
      <c r="K317" s="19"/>
    </row>
    <row r="318" spans="6:11" x14ac:dyDescent="0.3">
      <c r="F318" s="7"/>
      <c r="G318" s="7"/>
      <c r="J318" s="7"/>
      <c r="K318" s="19"/>
    </row>
    <row r="319" spans="6:11" x14ac:dyDescent="0.3">
      <c r="F319" s="7"/>
      <c r="G319" s="7"/>
      <c r="J319" s="7"/>
      <c r="K319" s="19"/>
    </row>
    <row r="320" spans="6:11" x14ac:dyDescent="0.3">
      <c r="F320" s="7"/>
      <c r="G320" s="7"/>
      <c r="J320" s="7"/>
      <c r="K320" s="19"/>
    </row>
    <row r="321" spans="6:11" x14ac:dyDescent="0.3">
      <c r="F321" s="7"/>
      <c r="G321" s="7"/>
      <c r="J321" s="7"/>
      <c r="K321" s="19"/>
    </row>
    <row r="322" spans="6:11" x14ac:dyDescent="0.3">
      <c r="F322" s="7"/>
      <c r="G322" s="7"/>
      <c r="J322" s="7"/>
      <c r="K322" s="19"/>
    </row>
    <row r="323" spans="6:11" x14ac:dyDescent="0.3">
      <c r="F323" s="7"/>
      <c r="G323" s="7"/>
      <c r="J323" s="7"/>
      <c r="K323" s="19"/>
    </row>
    <row r="324" spans="6:11" x14ac:dyDescent="0.3">
      <c r="F324" s="7"/>
      <c r="G324" s="7"/>
      <c r="J324" s="7"/>
      <c r="K324" s="19"/>
    </row>
    <row r="325" spans="6:11" x14ac:dyDescent="0.3">
      <c r="F325" s="7"/>
      <c r="G325" s="7"/>
      <c r="J325" s="7"/>
      <c r="K325" s="19"/>
    </row>
    <row r="326" spans="6:11" x14ac:dyDescent="0.3">
      <c r="F326" s="7"/>
      <c r="G326" s="7"/>
      <c r="J326" s="7"/>
      <c r="K326" s="19"/>
    </row>
    <row r="327" spans="6:11" x14ac:dyDescent="0.3">
      <c r="F327" s="7"/>
      <c r="G327" s="7"/>
      <c r="J327" s="7"/>
      <c r="K327" s="19"/>
    </row>
    <row r="328" spans="6:11" x14ac:dyDescent="0.3">
      <c r="F328" s="7"/>
      <c r="G328" s="7"/>
      <c r="J328" s="7"/>
      <c r="K328" s="19"/>
    </row>
    <row r="329" spans="6:11" x14ac:dyDescent="0.3">
      <c r="F329" s="7"/>
      <c r="G329" s="7"/>
      <c r="J329" s="7"/>
      <c r="K329" s="19"/>
    </row>
    <row r="330" spans="6:11" x14ac:dyDescent="0.3">
      <c r="F330" s="7"/>
      <c r="G330" s="7"/>
      <c r="J330" s="7"/>
      <c r="K330" s="19"/>
    </row>
    <row r="331" spans="6:11" x14ac:dyDescent="0.3">
      <c r="F331" s="7"/>
      <c r="G331" s="7"/>
      <c r="J331" s="7"/>
      <c r="K331" s="19"/>
    </row>
    <row r="332" spans="6:11" x14ac:dyDescent="0.3">
      <c r="F332" s="7"/>
      <c r="G332" s="7"/>
      <c r="J332" s="7"/>
      <c r="K332" s="19"/>
    </row>
    <row r="333" spans="6:11" x14ac:dyDescent="0.3">
      <c r="F333" s="7"/>
      <c r="G333" s="7"/>
      <c r="J333" s="7"/>
      <c r="K333" s="19"/>
    </row>
    <row r="334" spans="6:11" x14ac:dyDescent="0.3">
      <c r="F334" s="7"/>
      <c r="G334" s="7"/>
      <c r="J334" s="7"/>
      <c r="K334" s="19"/>
    </row>
    <row r="335" spans="6:11" x14ac:dyDescent="0.3">
      <c r="F335" s="7"/>
      <c r="G335" s="7"/>
      <c r="J335" s="7"/>
      <c r="K335" s="19"/>
    </row>
    <row r="336" spans="6:11" x14ac:dyDescent="0.3">
      <c r="F336" s="7"/>
      <c r="G336" s="7"/>
      <c r="J336" s="7"/>
      <c r="K336" s="19"/>
    </row>
    <row r="337" spans="6:11" x14ac:dyDescent="0.3">
      <c r="F337" s="7"/>
      <c r="G337" s="7"/>
      <c r="J337" s="7"/>
      <c r="K337" s="19"/>
    </row>
    <row r="338" spans="6:11" x14ac:dyDescent="0.3">
      <c r="F338" s="7"/>
      <c r="G338" s="7"/>
      <c r="J338" s="7"/>
      <c r="K338" s="19"/>
    </row>
    <row r="339" spans="6:11" x14ac:dyDescent="0.3">
      <c r="F339" s="7"/>
      <c r="G339" s="7"/>
      <c r="J339" s="7"/>
      <c r="K339" s="19"/>
    </row>
    <row r="340" spans="6:11" x14ac:dyDescent="0.3">
      <c r="F340" s="7"/>
      <c r="G340" s="7"/>
      <c r="J340" s="7"/>
      <c r="K340" s="19"/>
    </row>
    <row r="341" spans="6:11" x14ac:dyDescent="0.3">
      <c r="F341" s="7"/>
      <c r="G341" s="7"/>
      <c r="J341" s="7"/>
      <c r="K341" s="19"/>
    </row>
    <row r="342" spans="6:11" x14ac:dyDescent="0.3">
      <c r="F342" s="7"/>
      <c r="G342" s="7"/>
      <c r="J342" s="7"/>
      <c r="K342" s="19"/>
    </row>
    <row r="343" spans="6:11" x14ac:dyDescent="0.3">
      <c r="F343" s="7"/>
      <c r="G343" s="7"/>
      <c r="J343" s="7"/>
      <c r="K343" s="19"/>
    </row>
    <row r="344" spans="6:11" x14ac:dyDescent="0.3">
      <c r="F344" s="7"/>
      <c r="G344" s="7"/>
      <c r="J344" s="7"/>
      <c r="K344" s="19"/>
    </row>
  </sheetData>
  <mergeCells count="30">
    <mergeCell ref="A7:B7"/>
    <mergeCell ref="A1:P1"/>
    <mergeCell ref="A2:P2"/>
    <mergeCell ref="A3:P3"/>
    <mergeCell ref="A4:P4"/>
    <mergeCell ref="A5:P5"/>
    <mergeCell ref="A104:B104"/>
    <mergeCell ref="A122:B122"/>
    <mergeCell ref="F140:J140"/>
    <mergeCell ref="F142:J142"/>
    <mergeCell ref="A56:B56"/>
    <mergeCell ref="A98:P98"/>
    <mergeCell ref="A99:P99"/>
    <mergeCell ref="A100:P100"/>
    <mergeCell ref="A101:P101"/>
    <mergeCell ref="L133:P133"/>
    <mergeCell ref="L134:P134"/>
    <mergeCell ref="F141:J141"/>
    <mergeCell ref="F135:J135"/>
    <mergeCell ref="F136:J136"/>
    <mergeCell ref="A86:B86"/>
    <mergeCell ref="A102:P102"/>
    <mergeCell ref="A44:B44"/>
    <mergeCell ref="A26:B26"/>
    <mergeCell ref="A74:B74"/>
    <mergeCell ref="A50:P50"/>
    <mergeCell ref="A51:P51"/>
    <mergeCell ref="A52:P52"/>
    <mergeCell ref="A53:P53"/>
    <mergeCell ref="A54:P54"/>
  </mergeCells>
  <printOptions horizontalCentered="1"/>
  <pageMargins left="0.11811023622047245" right="0.11811023622047245" top="0.35433070866141736" bottom="0.15748031496062992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P106"/>
  <sheetViews>
    <sheetView zoomScale="94" zoomScaleNormal="94" workbookViewId="0">
      <selection sqref="A1:P1"/>
    </sheetView>
  </sheetViews>
  <sheetFormatPr baseColWidth="10" defaultColWidth="11.44140625" defaultRowHeight="14.4" x14ac:dyDescent="0.3"/>
  <cols>
    <col min="1" max="1" width="11.33203125" style="1" customWidth="1"/>
    <col min="2" max="2" width="40.33203125" style="1" customWidth="1"/>
    <col min="3" max="3" width="0.88671875" style="1" customWidth="1"/>
    <col min="4" max="4" width="8.5546875" style="1" customWidth="1"/>
    <col min="5" max="5" width="0.88671875" style="1" customWidth="1"/>
    <col min="6" max="6" width="22.6640625" style="1" customWidth="1"/>
    <col min="7" max="7" width="0.7773437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77734375" style="1" customWidth="1"/>
    <col min="12" max="12" width="10.2187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7" width="9.5546875" style="1" customWidth="1"/>
    <col min="18" max="16384" width="11.44140625" style="1"/>
  </cols>
  <sheetData>
    <row r="1" spans="1:16" ht="17.399999999999999" x14ac:dyDescent="0.3">
      <c r="A1" s="282" t="s">
        <v>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ht="17.399999999999999" x14ac:dyDescent="0.3">
      <c r="A2" s="282" t="s">
        <v>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3" spans="1:16" ht="17.399999999999999" x14ac:dyDescent="0.3">
      <c r="A3" s="282" t="s">
        <v>105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</row>
    <row r="4" spans="1:16" ht="17.399999999999999" x14ac:dyDescent="0.3">
      <c r="A4" s="282" t="s">
        <v>486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</row>
    <row r="5" spans="1:16" ht="17.399999999999999" x14ac:dyDescent="0.3">
      <c r="A5" s="282" t="s">
        <v>6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</row>
    <row r="6" spans="1:16" ht="17.399999999999999" x14ac:dyDescent="0.3">
      <c r="A6" s="4"/>
      <c r="B6" s="2"/>
    </row>
    <row r="7" spans="1:16" ht="49.5" customHeight="1" x14ac:dyDescent="0.3">
      <c r="A7" s="289" t="s">
        <v>0</v>
      </c>
      <c r="B7" s="289"/>
      <c r="C7" s="54"/>
      <c r="D7" s="55" t="s">
        <v>7</v>
      </c>
      <c r="E7" s="54"/>
      <c r="F7" s="54" t="s">
        <v>451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146</v>
      </c>
      <c r="O7" s="54"/>
      <c r="P7" s="55" t="s">
        <v>145</v>
      </c>
    </row>
    <row r="9" spans="1:16" ht="16.2" thickBot="1" x14ac:dyDescent="0.35">
      <c r="A9" s="292" t="s">
        <v>163</v>
      </c>
      <c r="B9" s="292"/>
      <c r="C9" s="24"/>
      <c r="D9" s="24"/>
      <c r="E9" s="24"/>
      <c r="F9" s="25">
        <f>F11</f>
        <v>5548616166</v>
      </c>
      <c r="G9" s="24"/>
      <c r="H9" s="26">
        <v>1</v>
      </c>
      <c r="I9" s="24"/>
      <c r="J9" s="25">
        <f>J11</f>
        <v>5326778115</v>
      </c>
      <c r="K9" s="24"/>
      <c r="L9" s="26">
        <v>1</v>
      </c>
      <c r="M9" s="24"/>
      <c r="N9" s="25">
        <f>F9-J9</f>
        <v>221838051</v>
      </c>
      <c r="O9" s="24"/>
      <c r="P9" s="26">
        <v>1</v>
      </c>
    </row>
    <row r="10" spans="1:16" ht="15" thickTop="1" x14ac:dyDescent="0.3">
      <c r="A10" s="3" t="s">
        <v>455</v>
      </c>
      <c r="C10" s="5"/>
      <c r="F10" s="7"/>
      <c r="J10" s="7"/>
    </row>
    <row r="11" spans="1:16" ht="15" thickBot="1" x14ac:dyDescent="0.35">
      <c r="A11" s="106">
        <v>4</v>
      </c>
      <c r="B11" s="32" t="s">
        <v>106</v>
      </c>
      <c r="C11" s="5"/>
      <c r="D11" s="31"/>
      <c r="E11" s="5"/>
      <c r="F11" s="34">
        <f>F12+F20</f>
        <v>5548616166</v>
      </c>
      <c r="G11" s="5"/>
      <c r="H11" s="59">
        <f>F11/F9*1</f>
        <v>1</v>
      </c>
      <c r="I11" s="5"/>
      <c r="J11" s="34">
        <f>J12+J20</f>
        <v>5326778115</v>
      </c>
      <c r="K11" s="5"/>
      <c r="L11" s="59">
        <f>J11/J9*1</f>
        <v>1</v>
      </c>
      <c r="M11" s="5"/>
      <c r="N11" s="34">
        <f>F11-J11</f>
        <v>221838051</v>
      </c>
      <c r="O11" s="5"/>
      <c r="P11" s="59">
        <f>N11/N9*1</f>
        <v>1</v>
      </c>
    </row>
    <row r="12" spans="1:16" ht="15.6" thickTop="1" thickBot="1" x14ac:dyDescent="0.35">
      <c r="A12" s="172">
        <v>43</v>
      </c>
      <c r="B12" s="3" t="s">
        <v>107</v>
      </c>
      <c r="C12" s="5"/>
      <c r="F12" s="9">
        <f>F13+F16</f>
        <v>7395108166</v>
      </c>
      <c r="H12" s="28">
        <f>F12/F9*1</f>
        <v>1.3327842375031569</v>
      </c>
      <c r="J12" s="9">
        <f>J13+J16</f>
        <v>7097382615</v>
      </c>
      <c r="L12" s="28">
        <f>J12/J9*1</f>
        <v>1.3323968939149251</v>
      </c>
      <c r="N12" s="16">
        <f>F12-J12</f>
        <v>297725551</v>
      </c>
      <c r="P12" s="28">
        <f t="shared" ref="P12:P18" si="0">N12/F12*1</f>
        <v>4.0259796654338757E-2</v>
      </c>
    </row>
    <row r="13" spans="1:16" ht="15" thickBot="1" x14ac:dyDescent="0.35">
      <c r="A13" s="174">
        <v>434001</v>
      </c>
      <c r="B13" s="32" t="s">
        <v>110</v>
      </c>
      <c r="C13" s="33"/>
      <c r="D13" s="31"/>
      <c r="E13" s="31"/>
      <c r="F13" s="152">
        <f>SUM(F14:F15)</f>
        <v>7385968000</v>
      </c>
      <c r="G13" s="31"/>
      <c r="H13" s="123">
        <f>F13/F12*1</f>
        <v>0.99876402538072084</v>
      </c>
      <c r="I13" s="31"/>
      <c r="J13" s="152">
        <f>SUM(J14:J15)</f>
        <v>7082418000</v>
      </c>
      <c r="K13" s="31"/>
      <c r="L13" s="123">
        <f>J13/J12*1</f>
        <v>0.99789153046809498</v>
      </c>
      <c r="M13" s="31"/>
      <c r="N13" s="34">
        <f>F13-J13</f>
        <v>303550000</v>
      </c>
      <c r="O13" s="31"/>
      <c r="P13" s="123">
        <f t="shared" si="0"/>
        <v>4.1098201346120106E-2</v>
      </c>
    </row>
    <row r="14" spans="1:16" x14ac:dyDescent="0.3">
      <c r="A14" s="172">
        <v>43400101</v>
      </c>
      <c r="B14" s="6" t="s">
        <v>108</v>
      </c>
      <c r="C14" s="14"/>
      <c r="E14" s="6"/>
      <c r="F14" s="8">
        <v>962048000</v>
      </c>
      <c r="G14" s="6"/>
      <c r="H14" s="30">
        <f>F14/F13*1</f>
        <v>0.13025347523845215</v>
      </c>
      <c r="J14" s="8">
        <v>918510000</v>
      </c>
      <c r="L14" s="30">
        <f>J14/J13*1</f>
        <v>0.12968875883914222</v>
      </c>
      <c r="N14" s="8">
        <f>F14-J14</f>
        <v>43538000</v>
      </c>
      <c r="P14" s="30">
        <f t="shared" si="0"/>
        <v>4.5255538185204898E-2</v>
      </c>
    </row>
    <row r="15" spans="1:16" x14ac:dyDescent="0.3">
      <c r="A15" s="172">
        <v>43400102</v>
      </c>
      <c r="B15" s="6" t="s">
        <v>109</v>
      </c>
      <c r="C15" s="14"/>
      <c r="E15" s="6"/>
      <c r="F15" s="8">
        <v>6423920000</v>
      </c>
      <c r="G15" s="6"/>
      <c r="H15" s="30">
        <f>F15/F13*1</f>
        <v>0.86974652476154779</v>
      </c>
      <c r="J15" s="8">
        <v>6163908000</v>
      </c>
      <c r="L15" s="30">
        <f>J15/J13*1</f>
        <v>0.87031124116085778</v>
      </c>
      <c r="N15" s="8">
        <f>F15-J15</f>
        <v>260012000</v>
      </c>
      <c r="P15" s="30">
        <f t="shared" si="0"/>
        <v>4.0475597454513755E-2</v>
      </c>
    </row>
    <row r="16" spans="1:16" ht="15" thickBot="1" x14ac:dyDescent="0.35">
      <c r="A16" s="106">
        <v>43400</v>
      </c>
      <c r="B16" s="32" t="s">
        <v>111</v>
      </c>
      <c r="C16" s="33"/>
      <c r="D16" s="31"/>
      <c r="E16" s="31"/>
      <c r="F16" s="34">
        <f>SUM(F17:F19)</f>
        <v>9140166</v>
      </c>
      <c r="G16" s="31"/>
      <c r="H16" s="123">
        <f>F16/F13*1</f>
        <v>1.2375041429911421E-3</v>
      </c>
      <c r="I16" s="31"/>
      <c r="J16" s="34">
        <f>SUM(J17:J19)</f>
        <v>14964615</v>
      </c>
      <c r="K16" s="31"/>
      <c r="L16" s="123">
        <f>J16/J13*1</f>
        <v>2.1129245689819492E-3</v>
      </c>
      <c r="M16" s="31"/>
      <c r="N16" s="34">
        <f>SUM(N17:N19)</f>
        <v>-5824449</v>
      </c>
      <c r="O16" s="31"/>
      <c r="P16" s="123">
        <f t="shared" si="0"/>
        <v>-0.63723667600785372</v>
      </c>
    </row>
    <row r="17" spans="1:16" ht="15" thickTop="1" x14ac:dyDescent="0.3">
      <c r="A17" s="172">
        <v>43400201</v>
      </c>
      <c r="B17" s="6" t="s">
        <v>112</v>
      </c>
      <c r="C17" s="14"/>
      <c r="E17" s="6"/>
      <c r="F17" s="8">
        <v>5061107</v>
      </c>
      <c r="G17" s="6"/>
      <c r="H17" s="30">
        <f>F17/F16*1</f>
        <v>0.55372156260619332</v>
      </c>
      <c r="J17" s="8">
        <v>10178484</v>
      </c>
      <c r="L17" s="30">
        <f>J17/J16*1</f>
        <v>0.68017012131618493</v>
      </c>
      <c r="N17" s="8">
        <f t="shared" ref="N17:N19" si="1">F17-J17</f>
        <v>-5117377</v>
      </c>
      <c r="P17" s="30">
        <f t="shared" si="0"/>
        <v>-1.0111181209960587</v>
      </c>
    </row>
    <row r="18" spans="1:16" x14ac:dyDescent="0.3">
      <c r="A18" s="172">
        <v>43400206</v>
      </c>
      <c r="B18" s="6" t="s">
        <v>113</v>
      </c>
      <c r="C18" s="14"/>
      <c r="E18" s="6"/>
      <c r="F18" s="8">
        <v>4079059</v>
      </c>
      <c r="G18" s="6"/>
      <c r="H18" s="30">
        <f>F18/F17*1</f>
        <v>0.80596181823462731</v>
      </c>
      <c r="J18" s="8">
        <v>4786131</v>
      </c>
      <c r="L18" s="30">
        <f>J18/J17*1</f>
        <v>0.47022041789327368</v>
      </c>
      <c r="N18" s="8">
        <f t="shared" si="1"/>
        <v>-707072</v>
      </c>
      <c r="P18" s="30">
        <f t="shared" si="0"/>
        <v>-0.17334193989349014</v>
      </c>
    </row>
    <row r="19" spans="1:16" x14ac:dyDescent="0.3">
      <c r="A19" s="172">
        <v>43400208</v>
      </c>
      <c r="B19" s="6" t="s">
        <v>454</v>
      </c>
      <c r="C19" s="14"/>
      <c r="E19" s="6"/>
      <c r="F19" s="8">
        <v>0</v>
      </c>
      <c r="G19" s="6"/>
      <c r="H19" s="30">
        <f>F19/F16*1</f>
        <v>0</v>
      </c>
      <c r="J19" s="8">
        <v>0</v>
      </c>
      <c r="L19" s="30">
        <f>J19/J16*1</f>
        <v>0</v>
      </c>
      <c r="N19" s="8">
        <f t="shared" si="1"/>
        <v>0</v>
      </c>
      <c r="P19" s="30">
        <v>0</v>
      </c>
    </row>
    <row r="20" spans="1:16" ht="15" thickBot="1" x14ac:dyDescent="0.35">
      <c r="A20" s="174">
        <v>459508</v>
      </c>
      <c r="B20" s="32" t="s">
        <v>114</v>
      </c>
      <c r="C20" s="33"/>
      <c r="D20" s="31"/>
      <c r="E20" s="31"/>
      <c r="F20" s="34">
        <f>SUM(F21:F22)</f>
        <v>-1846492000</v>
      </c>
      <c r="G20" s="31"/>
      <c r="H20" s="123">
        <f>F20/F12*1</f>
        <v>-0.24969100634518021</v>
      </c>
      <c r="I20" s="31"/>
      <c r="J20" s="34">
        <f>SUM(J21:J22)</f>
        <v>-1770604500</v>
      </c>
      <c r="K20" s="31"/>
      <c r="L20" s="123">
        <f>J20/J12*1</f>
        <v>-0.24947288261702374</v>
      </c>
      <c r="M20" s="31"/>
      <c r="N20" s="34">
        <f>SUM(N21:N22)</f>
        <v>-75887500</v>
      </c>
      <c r="O20" s="31"/>
      <c r="P20" s="123">
        <f>N20/F20*1</f>
        <v>4.1098201346120106E-2</v>
      </c>
    </row>
    <row r="21" spans="1:16" ht="15" thickTop="1" x14ac:dyDescent="0.3">
      <c r="A21" s="172">
        <v>43950801</v>
      </c>
      <c r="B21" s="10" t="s">
        <v>115</v>
      </c>
      <c r="C21" s="14"/>
      <c r="E21" s="6"/>
      <c r="F21" s="12">
        <v>-369298400</v>
      </c>
      <c r="G21" s="6"/>
      <c r="H21" s="30">
        <f>F21/F20*1</f>
        <v>0.2</v>
      </c>
      <c r="I21" s="6"/>
      <c r="J21" s="12">
        <v>-354120900</v>
      </c>
      <c r="L21" s="30">
        <f>J21/J20*1</f>
        <v>0.2</v>
      </c>
      <c r="N21" s="8">
        <f t="shared" ref="N21:N22" si="2">F21-J21</f>
        <v>-15177500</v>
      </c>
      <c r="P21" s="30">
        <f>N21/F21*1</f>
        <v>4.1098201346120106E-2</v>
      </c>
    </row>
    <row r="22" spans="1:16" x14ac:dyDescent="0.3">
      <c r="A22" s="172">
        <v>43950802</v>
      </c>
      <c r="B22" s="10" t="s">
        <v>116</v>
      </c>
      <c r="C22" s="14"/>
      <c r="E22" s="6"/>
      <c r="F22" s="12">
        <v>-1477193600</v>
      </c>
      <c r="G22" s="6"/>
      <c r="H22" s="30">
        <f>F22/F21*1</f>
        <v>4</v>
      </c>
      <c r="I22" s="6"/>
      <c r="J22" s="12">
        <v>-1416483600</v>
      </c>
      <c r="L22" s="30">
        <f>J22/J21*1</f>
        <v>4</v>
      </c>
      <c r="N22" s="8">
        <f t="shared" si="2"/>
        <v>-60710000</v>
      </c>
      <c r="P22" s="30">
        <f>N22/F22*1</f>
        <v>4.1098201346120106E-2</v>
      </c>
    </row>
    <row r="23" spans="1:16" x14ac:dyDescent="0.3">
      <c r="A23" s="105"/>
      <c r="C23" s="5"/>
      <c r="D23" s="7"/>
      <c r="F23" s="7"/>
    </row>
    <row r="24" spans="1:16" ht="15" thickBot="1" x14ac:dyDescent="0.35">
      <c r="A24" s="293" t="s">
        <v>164</v>
      </c>
      <c r="B24" s="293"/>
      <c r="C24" s="3"/>
      <c r="D24" s="56"/>
      <c r="E24" s="3"/>
      <c r="F24" s="23">
        <f>F25</f>
        <v>4758190918</v>
      </c>
      <c r="G24" s="3"/>
      <c r="H24" s="57">
        <f>F24/F9*1</f>
        <v>0.85754551687257585</v>
      </c>
      <c r="I24" s="3"/>
      <c r="J24" s="23">
        <f>J25</f>
        <v>4518622560.1999998</v>
      </c>
      <c r="K24" s="3"/>
      <c r="L24" s="57">
        <f>J24/J9*1</f>
        <v>0.84828435925944323</v>
      </c>
      <c r="M24" s="3"/>
      <c r="N24" s="23">
        <f>N25</f>
        <v>239568357.80000019</v>
      </c>
      <c r="O24" s="3"/>
      <c r="P24" s="57">
        <f>N24/F24*1</f>
        <v>5.0348622392120707E-2</v>
      </c>
    </row>
    <row r="25" spans="1:16" ht="15.6" thickTop="1" thickBot="1" x14ac:dyDescent="0.35">
      <c r="A25" s="106">
        <v>56</v>
      </c>
      <c r="B25" s="32" t="s">
        <v>144</v>
      </c>
      <c r="C25" s="33"/>
      <c r="D25" s="31"/>
      <c r="E25" s="31"/>
      <c r="F25" s="34">
        <f>F26</f>
        <v>4758190918</v>
      </c>
      <c r="G25" s="31"/>
      <c r="H25" s="123">
        <f>F25/F14*1</f>
        <v>4.9458976246507449</v>
      </c>
      <c r="I25" s="31"/>
      <c r="J25" s="34">
        <f>J26</f>
        <v>4518622560.1999998</v>
      </c>
      <c r="K25" s="31"/>
      <c r="L25" s="123">
        <f>J25/J14*1</f>
        <v>4.9195137344176985</v>
      </c>
      <c r="M25" s="31"/>
      <c r="N25" s="34">
        <f>N26</f>
        <v>239568357.80000019</v>
      </c>
      <c r="O25" s="31"/>
      <c r="P25" s="123">
        <f>N25/F25*1</f>
        <v>5.0348622392120707E-2</v>
      </c>
    </row>
    <row r="26" spans="1:16" ht="15.6" thickTop="1" thickBot="1" x14ac:dyDescent="0.35">
      <c r="A26" s="106">
        <v>5618</v>
      </c>
      <c r="B26" s="32" t="s">
        <v>107</v>
      </c>
      <c r="C26" s="33"/>
      <c r="D26" s="31"/>
      <c r="E26" s="31"/>
      <c r="F26" s="34">
        <f>SUM(F27:F33)</f>
        <v>4758190918</v>
      </c>
      <c r="G26" s="31"/>
      <c r="H26" s="123">
        <f>F26/F14*1</f>
        <v>4.9458976246507449</v>
      </c>
      <c r="I26" s="31"/>
      <c r="J26" s="34">
        <f>SUM(J27:J33)</f>
        <v>4518622560.1999998</v>
      </c>
      <c r="K26" s="31"/>
      <c r="L26" s="123">
        <f>J26/J14*1</f>
        <v>4.9195137344176985</v>
      </c>
      <c r="M26" s="31"/>
      <c r="N26" s="34">
        <f>F26-J26</f>
        <v>239568357.80000019</v>
      </c>
      <c r="O26" s="31"/>
      <c r="P26" s="123">
        <f>N26/F26*1</f>
        <v>5.0348622392120707E-2</v>
      </c>
    </row>
    <row r="27" spans="1:16" ht="15" thickTop="1" x14ac:dyDescent="0.3">
      <c r="A27" s="104">
        <v>561802</v>
      </c>
      <c r="B27" s="10" t="s">
        <v>133</v>
      </c>
      <c r="C27" s="14"/>
      <c r="E27" s="6"/>
      <c r="F27" s="12">
        <v>0</v>
      </c>
      <c r="G27" s="6"/>
      <c r="H27" s="30">
        <f>F27/F25*1</f>
        <v>0</v>
      </c>
      <c r="I27" s="6"/>
      <c r="J27" s="12">
        <v>0</v>
      </c>
      <c r="K27" s="6"/>
      <c r="L27" s="30">
        <f>J27/J25*1</f>
        <v>0</v>
      </c>
      <c r="M27" s="6"/>
      <c r="N27" s="8">
        <f t="shared" ref="N27:N33" si="3">F27-J27</f>
        <v>0</v>
      </c>
      <c r="P27" s="30">
        <v>0</v>
      </c>
    </row>
    <row r="28" spans="1:16" x14ac:dyDescent="0.3">
      <c r="A28" s="104">
        <v>561805</v>
      </c>
      <c r="B28" s="10" t="s">
        <v>134</v>
      </c>
      <c r="C28" s="14"/>
      <c r="E28" s="6"/>
      <c r="F28" s="12">
        <v>1791709670</v>
      </c>
      <c r="G28" s="6"/>
      <c r="H28" s="30">
        <f>F28/F25*1</f>
        <v>0.37655270687480219</v>
      </c>
      <c r="I28" s="6"/>
      <c r="J28" s="12">
        <v>1773341490.3199999</v>
      </c>
      <c r="K28" s="6"/>
      <c r="L28" s="30">
        <f>J28/J25*1</f>
        <v>0.39245178518329482</v>
      </c>
      <c r="M28" s="6"/>
      <c r="N28" s="8">
        <f t="shared" si="3"/>
        <v>18368179.680000067</v>
      </c>
      <c r="P28" s="30">
        <f>N28/F28*1</f>
        <v>1.0251761201913961E-2</v>
      </c>
    </row>
    <row r="29" spans="1:16" x14ac:dyDescent="0.3">
      <c r="A29" s="104">
        <v>561807</v>
      </c>
      <c r="B29" s="10" t="s">
        <v>136</v>
      </c>
      <c r="C29" s="14"/>
      <c r="E29" s="6"/>
      <c r="F29" s="12">
        <v>362759544</v>
      </c>
      <c r="G29" s="6"/>
      <c r="H29" s="30">
        <f>F29/F25*1</f>
        <v>7.6238963558124304E-2</v>
      </c>
      <c r="I29" s="6"/>
      <c r="J29" s="12">
        <v>335428252</v>
      </c>
      <c r="K29" s="6"/>
      <c r="L29" s="30">
        <f>J29/J25*1</f>
        <v>7.4232412097095704E-2</v>
      </c>
      <c r="M29" s="6"/>
      <c r="N29" s="8">
        <f t="shared" si="3"/>
        <v>27331292</v>
      </c>
      <c r="P29" s="30">
        <f t="shared" ref="P29:P33" si="4">N29/F29*1</f>
        <v>7.5342723443273488E-2</v>
      </c>
    </row>
    <row r="30" spans="1:16" x14ac:dyDescent="0.3">
      <c r="A30" s="104">
        <v>561809</v>
      </c>
      <c r="B30" s="10" t="s">
        <v>138</v>
      </c>
      <c r="C30" s="14"/>
      <c r="E30" s="6"/>
      <c r="F30" s="12">
        <v>72932914</v>
      </c>
      <c r="G30" s="6"/>
      <c r="H30" s="30">
        <f>F30/F25*1</f>
        <v>1.5327866253558345E-2</v>
      </c>
      <c r="I30" s="6"/>
      <c r="J30" s="12">
        <v>38044830</v>
      </c>
      <c r="K30" s="6"/>
      <c r="L30" s="30">
        <f>J30/J25*1</f>
        <v>8.4195635933610909E-3</v>
      </c>
      <c r="M30" s="6"/>
      <c r="N30" s="8">
        <f t="shared" si="3"/>
        <v>34888084</v>
      </c>
      <c r="P30" s="30">
        <f t="shared" si="4"/>
        <v>0.47835856387145043</v>
      </c>
    </row>
    <row r="31" spans="1:16" x14ac:dyDescent="0.3">
      <c r="A31" s="104">
        <v>561810</v>
      </c>
      <c r="B31" s="10" t="s">
        <v>139</v>
      </c>
      <c r="C31" s="14"/>
      <c r="E31" s="6"/>
      <c r="F31" s="8">
        <v>1162677530</v>
      </c>
      <c r="G31" s="6"/>
      <c r="H31" s="30">
        <f>F31/F25*1</f>
        <v>0.24435285385494909</v>
      </c>
      <c r="I31" s="6"/>
      <c r="J31" s="8">
        <v>1059625641.88</v>
      </c>
      <c r="K31" s="6"/>
      <c r="L31" s="30">
        <f>J31/J25*1</f>
        <v>0.23450191463504305</v>
      </c>
      <c r="M31" s="6"/>
      <c r="N31" s="8">
        <f t="shared" si="3"/>
        <v>103051888.12</v>
      </c>
      <c r="P31" s="30">
        <f t="shared" si="4"/>
        <v>8.8633249943344136E-2</v>
      </c>
    </row>
    <row r="32" spans="1:16" x14ac:dyDescent="0.3">
      <c r="A32" s="104">
        <v>561811</v>
      </c>
      <c r="B32" s="10" t="s">
        <v>78</v>
      </c>
      <c r="C32" s="14"/>
      <c r="E32" s="6"/>
      <c r="F32" s="8">
        <v>886316160</v>
      </c>
      <c r="G32" s="6"/>
      <c r="H32" s="30">
        <f>F32/F25*1</f>
        <v>0.18627166821892538</v>
      </c>
      <c r="I32" s="6"/>
      <c r="J32" s="8">
        <v>849890160</v>
      </c>
      <c r="K32" s="6"/>
      <c r="L32" s="30">
        <f>J32/J25*1</f>
        <v>0.18808611444687312</v>
      </c>
      <c r="M32" s="6"/>
      <c r="N32" s="8">
        <f t="shared" si="3"/>
        <v>36426000</v>
      </c>
      <c r="P32" s="30">
        <f t="shared" si="4"/>
        <v>4.1098201346120106E-2</v>
      </c>
    </row>
    <row r="33" spans="1:16" x14ac:dyDescent="0.3">
      <c r="A33" s="104">
        <v>561890</v>
      </c>
      <c r="B33" s="10" t="s">
        <v>140</v>
      </c>
      <c r="C33" s="14"/>
      <c r="E33" s="6"/>
      <c r="F33" s="8">
        <v>481795100</v>
      </c>
      <c r="G33" s="6"/>
      <c r="H33" s="30">
        <f>F33/F25*1</f>
        <v>0.1012559412396407</v>
      </c>
      <c r="I33" s="6"/>
      <c r="J33" s="8">
        <v>462292186</v>
      </c>
      <c r="K33" s="6"/>
      <c r="L33" s="30">
        <f>J33/J25*1</f>
        <v>0.10230821004433227</v>
      </c>
      <c r="M33" s="6"/>
      <c r="N33" s="8">
        <f t="shared" si="3"/>
        <v>19502914</v>
      </c>
      <c r="P33" s="30">
        <f t="shared" si="4"/>
        <v>4.0479685243789323E-2</v>
      </c>
    </row>
    <row r="34" spans="1:16" x14ac:dyDescent="0.3">
      <c r="C34" s="5"/>
      <c r="D34" s="7"/>
      <c r="F34" s="7"/>
    </row>
    <row r="35" spans="1:16" ht="16.2" thickBot="1" x14ac:dyDescent="0.35">
      <c r="A35" s="294" t="s">
        <v>162</v>
      </c>
      <c r="B35" s="294"/>
      <c r="C35" s="52"/>
      <c r="D35" s="52"/>
      <c r="E35" s="52"/>
      <c r="F35" s="53">
        <f>F9-F24</f>
        <v>790425248</v>
      </c>
      <c r="G35" s="52"/>
      <c r="H35" s="58">
        <f>F35/F9*1</f>
        <v>0.14245448312742418</v>
      </c>
      <c r="I35" s="52"/>
      <c r="J35" s="53">
        <f>J9-J24</f>
        <v>808155554.80000019</v>
      </c>
      <c r="K35" s="52"/>
      <c r="L35" s="58">
        <f>J35/J9*1</f>
        <v>0.15171564074055677</v>
      </c>
      <c r="M35" s="52"/>
      <c r="N35" s="53">
        <f>N9-N24</f>
        <v>-17730306.800000191</v>
      </c>
      <c r="O35" s="52"/>
      <c r="P35" s="66">
        <f>N35/F35*1</f>
        <v>-2.2431351787993735E-2</v>
      </c>
    </row>
    <row r="36" spans="1:16" ht="15" thickTop="1" x14ac:dyDescent="0.3">
      <c r="C36" s="5"/>
      <c r="D36" s="7"/>
      <c r="F36" s="7"/>
    </row>
    <row r="37" spans="1:16" ht="15" thickBot="1" x14ac:dyDescent="0.35">
      <c r="A37" s="293" t="s">
        <v>166</v>
      </c>
      <c r="B37" s="293"/>
      <c r="C37" s="3"/>
      <c r="D37" s="56"/>
      <c r="E37" s="3"/>
      <c r="F37" s="23">
        <f>F39</f>
        <v>737948926</v>
      </c>
      <c r="G37" s="3"/>
      <c r="H37" s="57">
        <f>F37/F9*1</f>
        <v>0.13299693183354358</v>
      </c>
      <c r="I37" s="3"/>
      <c r="J37" s="23">
        <f>J39</f>
        <v>773553696</v>
      </c>
      <c r="K37" s="3"/>
      <c r="L37" s="57">
        <f>J37/J9*1</f>
        <v>0.14521980816540919</v>
      </c>
      <c r="M37" s="3"/>
      <c r="N37" s="23">
        <f>N39</f>
        <v>-35604770</v>
      </c>
      <c r="O37" s="3"/>
      <c r="P37" s="57">
        <f>N37/F37*1</f>
        <v>-4.8248284868430039E-2</v>
      </c>
    </row>
    <row r="38" spans="1:16" ht="15" thickTop="1" x14ac:dyDescent="0.3">
      <c r="C38" s="5"/>
      <c r="D38" s="7"/>
      <c r="F38" s="11"/>
    </row>
    <row r="39" spans="1:16" ht="15" thickBot="1" x14ac:dyDescent="0.35">
      <c r="A39" s="106">
        <v>51</v>
      </c>
      <c r="B39" s="32" t="s">
        <v>126</v>
      </c>
      <c r="C39" s="33"/>
      <c r="D39" s="31"/>
      <c r="E39" s="31"/>
      <c r="F39" s="34">
        <f>SUM(F40:F47)</f>
        <v>737948926</v>
      </c>
      <c r="G39" s="31"/>
      <c r="H39" s="123">
        <f>F39/F9*1</f>
        <v>0.13299693183354358</v>
      </c>
      <c r="I39" s="31"/>
      <c r="J39" s="34">
        <f>SUM(J40:J47)</f>
        <v>773553696</v>
      </c>
      <c r="K39" s="31"/>
      <c r="L39" s="123">
        <f>J39/J9*1</f>
        <v>0.14521980816540919</v>
      </c>
      <c r="M39" s="31"/>
      <c r="N39" s="34">
        <f>SUM(N40:N47)</f>
        <v>-35604770</v>
      </c>
      <c r="O39" s="31"/>
      <c r="P39" s="123">
        <f>N39/F39*1</f>
        <v>-4.8248284868430039E-2</v>
      </c>
    </row>
    <row r="40" spans="1:16" ht="15" thickTop="1" x14ac:dyDescent="0.3">
      <c r="A40" s="104">
        <v>5101</v>
      </c>
      <c r="B40" s="10" t="s">
        <v>131</v>
      </c>
      <c r="C40" s="14"/>
      <c r="E40" s="6"/>
      <c r="F40" s="12">
        <v>271157771</v>
      </c>
      <c r="G40" s="6"/>
      <c r="H40" s="30">
        <f>F40/F39*1</f>
        <v>0.36744788351382462</v>
      </c>
      <c r="I40" s="6"/>
      <c r="J40" s="12">
        <v>254911953</v>
      </c>
      <c r="L40" s="30">
        <f>J40/J39*1</f>
        <v>0.32953362425664112</v>
      </c>
      <c r="N40" s="8">
        <f t="shared" ref="N40:N47" si="5">F40-J40</f>
        <v>16245818</v>
      </c>
      <c r="P40" s="30">
        <v>0</v>
      </c>
    </row>
    <row r="41" spans="1:16" x14ac:dyDescent="0.3">
      <c r="A41" s="104">
        <v>5102</v>
      </c>
      <c r="B41" s="10" t="s">
        <v>127</v>
      </c>
      <c r="C41" s="14"/>
      <c r="E41" s="6"/>
      <c r="F41" s="12">
        <v>0</v>
      </c>
      <c r="G41" s="6"/>
      <c r="H41" s="30">
        <f>F41/F39*1</f>
        <v>0</v>
      </c>
      <c r="I41" s="6"/>
      <c r="J41" s="12">
        <v>0</v>
      </c>
      <c r="L41" s="30">
        <f>J41/J39*1</f>
        <v>0</v>
      </c>
      <c r="N41" s="8">
        <f t="shared" si="5"/>
        <v>0</v>
      </c>
      <c r="P41" s="30">
        <v>0</v>
      </c>
    </row>
    <row r="42" spans="1:16" x14ac:dyDescent="0.3">
      <c r="A42" s="104">
        <v>5103</v>
      </c>
      <c r="B42" s="10" t="s">
        <v>128</v>
      </c>
      <c r="C42" s="14"/>
      <c r="E42" s="6"/>
      <c r="F42" s="12">
        <v>79170900</v>
      </c>
      <c r="G42" s="6"/>
      <c r="H42" s="30">
        <f>F42/F39*1</f>
        <v>0.10728506704270209</v>
      </c>
      <c r="I42" s="6"/>
      <c r="J42" s="12">
        <v>42924500</v>
      </c>
      <c r="L42" s="30">
        <f>J42/J39*1</f>
        <v>5.5490006992352348E-2</v>
      </c>
      <c r="N42" s="8">
        <f t="shared" si="5"/>
        <v>36246400</v>
      </c>
      <c r="P42" s="30">
        <f t="shared" ref="P42:P47" si="6">N42/F42*1</f>
        <v>0.45782478158010076</v>
      </c>
    </row>
    <row r="43" spans="1:16" x14ac:dyDescent="0.3">
      <c r="A43" s="104">
        <v>5107</v>
      </c>
      <c r="B43" s="10" t="s">
        <v>129</v>
      </c>
      <c r="C43" s="14"/>
      <c r="E43" s="6"/>
      <c r="F43" s="12">
        <v>31689512</v>
      </c>
      <c r="G43" s="6"/>
      <c r="H43" s="30">
        <f>F43/F39*1</f>
        <v>4.2942690047359726E-2</v>
      </c>
      <c r="I43" s="6"/>
      <c r="J43" s="12">
        <v>174493921</v>
      </c>
      <c r="L43" s="30">
        <f>J43/J39*1</f>
        <v>0.22557441313033297</v>
      </c>
      <c r="N43" s="8">
        <f t="shared" si="5"/>
        <v>-142804409</v>
      </c>
      <c r="P43" s="30">
        <f t="shared" si="6"/>
        <v>-4.5063618840201771</v>
      </c>
    </row>
    <row r="44" spans="1:16" x14ac:dyDescent="0.3">
      <c r="A44" s="104">
        <v>5108</v>
      </c>
      <c r="B44" s="10" t="s">
        <v>130</v>
      </c>
      <c r="C44" s="14"/>
      <c r="E44" s="6"/>
      <c r="F44" s="12">
        <v>155000</v>
      </c>
      <c r="G44" s="6"/>
      <c r="H44" s="30">
        <f>F44/F39*1</f>
        <v>2.1004163640452267E-4</v>
      </c>
      <c r="I44" s="6"/>
      <c r="J44" s="12">
        <v>0</v>
      </c>
      <c r="L44" s="30">
        <f>J44/J39*1</f>
        <v>0</v>
      </c>
      <c r="N44" s="8">
        <f t="shared" si="5"/>
        <v>155000</v>
      </c>
      <c r="P44" s="30">
        <f t="shared" si="6"/>
        <v>1</v>
      </c>
    </row>
    <row r="45" spans="1:16" x14ac:dyDescent="0.3">
      <c r="A45" s="104">
        <v>5111</v>
      </c>
      <c r="B45" s="10" t="s">
        <v>168</v>
      </c>
      <c r="C45" s="14"/>
      <c r="E45" s="6"/>
      <c r="F45" s="12">
        <v>170423482</v>
      </c>
      <c r="G45" s="6"/>
      <c r="H45" s="30">
        <f>F45/F39*1</f>
        <v>0.23094210994217235</v>
      </c>
      <c r="I45" s="6"/>
      <c r="J45" s="12">
        <v>132298326</v>
      </c>
      <c r="K45" s="6"/>
      <c r="L45" s="30">
        <f>J45/J39*1</f>
        <v>0.17102668720233224</v>
      </c>
      <c r="M45" s="6"/>
      <c r="N45" s="8">
        <f t="shared" si="5"/>
        <v>38125156</v>
      </c>
      <c r="P45" s="30">
        <f t="shared" si="6"/>
        <v>0.22370835023779176</v>
      </c>
    </row>
    <row r="46" spans="1:16" x14ac:dyDescent="0.3">
      <c r="A46" s="104">
        <v>5120</v>
      </c>
      <c r="B46" s="10" t="s">
        <v>169</v>
      </c>
      <c r="C46" s="14"/>
      <c r="E46" s="6"/>
      <c r="F46" s="12">
        <v>121380829</v>
      </c>
      <c r="G46" s="6"/>
      <c r="H46" s="30">
        <f>F46/F39*1</f>
        <v>0.16448405129869381</v>
      </c>
      <c r="I46" s="6"/>
      <c r="J46" s="12">
        <v>104953564</v>
      </c>
      <c r="L46" s="30">
        <f>J46/J39*1</f>
        <v>0.13567715407826064</v>
      </c>
      <c r="N46" s="8">
        <f t="shared" si="5"/>
        <v>16427265</v>
      </c>
      <c r="P46" s="30">
        <f t="shared" si="6"/>
        <v>0.13533656950060871</v>
      </c>
    </row>
    <row r="47" spans="1:16" x14ac:dyDescent="0.3">
      <c r="A47" s="104">
        <v>5360</v>
      </c>
      <c r="B47" s="10" t="s">
        <v>132</v>
      </c>
      <c r="C47" s="14"/>
      <c r="E47" s="6"/>
      <c r="F47" s="12">
        <v>63971432</v>
      </c>
      <c r="G47" s="6"/>
      <c r="H47" s="30">
        <f>F47/F39*1</f>
        <v>8.6688156518842874E-2</v>
      </c>
      <c r="I47" s="6"/>
      <c r="J47" s="12">
        <v>63971432</v>
      </c>
      <c r="L47" s="30">
        <f>J47/J39*1</f>
        <v>8.2698114340080661E-2</v>
      </c>
      <c r="N47" s="8">
        <f t="shared" si="5"/>
        <v>0</v>
      </c>
      <c r="P47" s="30">
        <f t="shared" si="6"/>
        <v>0</v>
      </c>
    </row>
    <row r="48" spans="1:16" ht="16.2" thickBot="1" x14ac:dyDescent="0.35">
      <c r="A48" s="294" t="s">
        <v>165</v>
      </c>
      <c r="B48" s="294"/>
      <c r="C48" s="52"/>
      <c r="D48" s="52"/>
      <c r="E48" s="52"/>
      <c r="F48" s="53">
        <f>F35-F37</f>
        <v>52476322</v>
      </c>
      <c r="G48" s="52"/>
      <c r="H48" s="58">
        <f>F48/F9*1</f>
        <v>9.4575512938805794E-3</v>
      </c>
      <c r="I48" s="52"/>
      <c r="J48" s="53">
        <f>J35-J37</f>
        <v>34601858.800000191</v>
      </c>
      <c r="K48" s="52"/>
      <c r="L48" s="58">
        <f>J48/J9*1</f>
        <v>6.4958325751475745E-3</v>
      </c>
      <c r="M48" s="52"/>
      <c r="N48" s="53">
        <f>N35-N37</f>
        <v>17874463.199999809</v>
      </c>
      <c r="O48" s="52"/>
      <c r="P48" s="66">
        <f>N48/F48*1</f>
        <v>0.34061958839264322</v>
      </c>
    </row>
    <row r="49" spans="1:16" ht="15" thickTop="1" x14ac:dyDescent="0.3"/>
    <row r="52" spans="1:16" ht="15" thickBot="1" x14ac:dyDescent="0.35">
      <c r="A52" s="106">
        <v>48</v>
      </c>
      <c r="B52" s="32" t="s">
        <v>117</v>
      </c>
      <c r="C52" s="33"/>
      <c r="D52" s="31"/>
      <c r="E52" s="31"/>
      <c r="F52" s="34">
        <f>F54+F58+F61+F68</f>
        <v>164819795.31</v>
      </c>
      <c r="G52" s="31"/>
      <c r="H52" s="123">
        <f>F52/F9*1</f>
        <v>2.9704666961819899E-2</v>
      </c>
      <c r="I52" s="31"/>
      <c r="J52" s="34">
        <f>J54+J58+J61+J68</f>
        <v>197098987.11000001</v>
      </c>
      <c r="K52" s="31"/>
      <c r="L52" s="123">
        <f>J52/J9*1</f>
        <v>3.7001538801658913E-2</v>
      </c>
      <c r="M52" s="31"/>
      <c r="N52" s="34">
        <f>N54+N58+N61+N68</f>
        <v>-37860895.109999999</v>
      </c>
      <c r="O52" s="31"/>
      <c r="P52" s="123">
        <f t="shared" ref="P52:P65" si="7">N52/F52*1</f>
        <v>-0.22971084898382282</v>
      </c>
    </row>
    <row r="53" spans="1:16" ht="15.6" thickTop="1" thickBot="1" x14ac:dyDescent="0.35">
      <c r="A53" s="105"/>
      <c r="B53" s="3"/>
      <c r="C53" s="5"/>
      <c r="F53" s="131"/>
      <c r="H53" s="28"/>
      <c r="J53" s="131"/>
      <c r="L53" s="28"/>
      <c r="N53" s="131"/>
      <c r="P53" s="28"/>
    </row>
    <row r="54" spans="1:16" ht="15.6" thickTop="1" thickBot="1" x14ac:dyDescent="0.35">
      <c r="A54" s="106">
        <v>4808</v>
      </c>
      <c r="B54" s="32" t="s">
        <v>118</v>
      </c>
      <c r="C54" s="33"/>
      <c r="D54" s="31"/>
      <c r="E54" s="31"/>
      <c r="F54" s="34">
        <f>SUM(F55:F56)</f>
        <v>120901293</v>
      </c>
      <c r="G54" s="31"/>
      <c r="H54" s="123">
        <f>F54/F52*1</f>
        <v>0.73353624042915333</v>
      </c>
      <c r="I54" s="31"/>
      <c r="J54" s="34">
        <f>SUM(J55:J56)</f>
        <v>96555589</v>
      </c>
      <c r="K54" s="31"/>
      <c r="L54" s="123">
        <f>J54/J52*1</f>
        <v>0.48988374022497022</v>
      </c>
      <c r="M54" s="31"/>
      <c r="N54" s="34">
        <f>SUM(N55:N56)</f>
        <v>24345704</v>
      </c>
      <c r="O54" s="31"/>
      <c r="P54" s="123">
        <f t="shared" si="7"/>
        <v>0.20136843366927432</v>
      </c>
    </row>
    <row r="55" spans="1:16" ht="15" thickTop="1" x14ac:dyDescent="0.3">
      <c r="A55" s="104">
        <v>480201</v>
      </c>
      <c r="B55" s="10" t="s">
        <v>456</v>
      </c>
      <c r="C55" s="14"/>
      <c r="E55" s="6"/>
      <c r="F55" s="8">
        <v>111836120</v>
      </c>
      <c r="G55" s="6"/>
      <c r="H55" s="30">
        <f>F55/F54*1</f>
        <v>0.92502004920658709</v>
      </c>
      <c r="I55" s="6"/>
      <c r="J55" s="8">
        <v>0</v>
      </c>
      <c r="L55" s="30">
        <v>0</v>
      </c>
      <c r="N55" s="8">
        <f t="shared" ref="N55:N56" si="8">F55-J55</f>
        <v>111836120</v>
      </c>
      <c r="P55" s="30">
        <v>0</v>
      </c>
    </row>
    <row r="56" spans="1:16" x14ac:dyDescent="0.3">
      <c r="A56" s="104">
        <v>480204</v>
      </c>
      <c r="B56" s="10" t="s">
        <v>119</v>
      </c>
      <c r="C56" s="14"/>
      <c r="E56" s="6"/>
      <c r="F56" s="8">
        <v>9065173</v>
      </c>
      <c r="G56" s="6"/>
      <c r="H56" s="30">
        <f>F56/F54*1</f>
        <v>7.4979950793412936E-2</v>
      </c>
      <c r="I56" s="6"/>
      <c r="J56" s="8">
        <v>96555589</v>
      </c>
      <c r="L56" s="30">
        <v>0</v>
      </c>
      <c r="N56" s="8">
        <f t="shared" si="8"/>
        <v>-87490416</v>
      </c>
      <c r="P56" s="30">
        <f t="shared" si="7"/>
        <v>-9.6512682107666343</v>
      </c>
    </row>
    <row r="57" spans="1:16" x14ac:dyDescent="0.3">
      <c r="A57" s="104"/>
      <c r="B57" s="10"/>
      <c r="C57" s="14"/>
      <c r="E57" s="6"/>
      <c r="F57" s="8"/>
      <c r="G57" s="6"/>
      <c r="H57" s="30"/>
      <c r="I57" s="6"/>
      <c r="J57" s="8"/>
      <c r="L57" s="30"/>
      <c r="N57" s="8"/>
      <c r="P57" s="30"/>
    </row>
    <row r="58" spans="1:16" ht="15" thickBot="1" x14ac:dyDescent="0.35">
      <c r="A58" s="106">
        <v>4805</v>
      </c>
      <c r="B58" s="32" t="s">
        <v>120</v>
      </c>
      <c r="C58" s="33"/>
      <c r="D58" s="31"/>
      <c r="E58" s="31"/>
      <c r="F58" s="34">
        <f>F59</f>
        <v>4696253.3099999996</v>
      </c>
      <c r="G58" s="31"/>
      <c r="H58" s="123">
        <f>F58/F52*1</f>
        <v>2.8493260176467812E-2</v>
      </c>
      <c r="I58" s="31"/>
      <c r="J58" s="34">
        <f>J59</f>
        <v>5000</v>
      </c>
      <c r="K58" s="31"/>
      <c r="L58" s="123">
        <f>J58/J52*1</f>
        <v>2.5367963952090346E-5</v>
      </c>
      <c r="M58" s="31"/>
      <c r="N58" s="34">
        <f>N59</f>
        <v>0</v>
      </c>
      <c r="O58" s="31"/>
      <c r="P58" s="123">
        <f t="shared" si="7"/>
        <v>0</v>
      </c>
    </row>
    <row r="59" spans="1:16" ht="15" thickTop="1" x14ac:dyDescent="0.3">
      <c r="A59" s="104">
        <v>480590</v>
      </c>
      <c r="B59" s="10" t="s">
        <v>120</v>
      </c>
      <c r="C59" s="14"/>
      <c r="E59" s="6"/>
      <c r="F59" s="8">
        <v>4696253.3099999996</v>
      </c>
      <c r="G59" s="6"/>
      <c r="H59" s="30">
        <f>F59/F54*1</f>
        <v>3.8843697974346725E-2</v>
      </c>
      <c r="I59" s="6"/>
      <c r="J59" s="8">
        <v>5000</v>
      </c>
      <c r="L59" s="30">
        <v>0</v>
      </c>
      <c r="N59" s="8">
        <v>0</v>
      </c>
      <c r="P59" s="30">
        <f t="shared" si="7"/>
        <v>0</v>
      </c>
    </row>
    <row r="60" spans="1:16" x14ac:dyDescent="0.3">
      <c r="A60" s="104"/>
      <c r="B60" s="10"/>
      <c r="C60" s="14"/>
      <c r="E60" s="6"/>
      <c r="F60" s="8"/>
      <c r="G60" s="6"/>
      <c r="H60" s="30"/>
      <c r="I60" s="6"/>
      <c r="J60" s="8"/>
      <c r="L60" s="30"/>
      <c r="N60" s="8"/>
      <c r="P60" s="30"/>
    </row>
    <row r="61" spans="1:16" ht="15" thickBot="1" x14ac:dyDescent="0.35">
      <c r="A61" s="106">
        <v>4808</v>
      </c>
      <c r="B61" s="32" t="s">
        <v>121</v>
      </c>
      <c r="C61" s="33"/>
      <c r="D61" s="31"/>
      <c r="E61" s="31"/>
      <c r="F61" s="34">
        <f>SUM(F62:F66)</f>
        <v>39222249</v>
      </c>
      <c r="G61" s="31"/>
      <c r="H61" s="123">
        <f>F61/F52*1</f>
        <v>0.23797049939437884</v>
      </c>
      <c r="I61" s="31"/>
      <c r="J61" s="34">
        <f>SUM(J62:J66)</f>
        <v>57060471.109999999</v>
      </c>
      <c r="K61" s="31"/>
      <c r="L61" s="123">
        <f>J61/J52*1</f>
        <v>0.28950159484155452</v>
      </c>
      <c r="M61" s="31"/>
      <c r="N61" s="34">
        <f>SUM(N62:N66)</f>
        <v>-18728672.109999999</v>
      </c>
      <c r="O61" s="31"/>
      <c r="P61" s="123">
        <f t="shared" si="7"/>
        <v>-0.47750122921304178</v>
      </c>
    </row>
    <row r="62" spans="1:16" ht="15" thickTop="1" x14ac:dyDescent="0.3">
      <c r="A62" s="104">
        <v>480817</v>
      </c>
      <c r="B62" s="10" t="s">
        <v>122</v>
      </c>
      <c r="C62" s="14"/>
      <c r="E62" s="6"/>
      <c r="F62" s="12">
        <v>29186603</v>
      </c>
      <c r="G62" s="6"/>
      <c r="H62" s="30">
        <f>F62/F61*1</f>
        <v>0.74413384607292665</v>
      </c>
      <c r="I62" s="6"/>
      <c r="J62" s="12">
        <v>32932044</v>
      </c>
      <c r="K62" s="6"/>
      <c r="L62" s="30">
        <f>J62/J61*1</f>
        <v>0.57714286894887856</v>
      </c>
      <c r="M62" s="6"/>
      <c r="N62" s="8">
        <f t="shared" ref="N62:N66" si="9">F62-J62</f>
        <v>-3745441</v>
      </c>
      <c r="P62" s="30">
        <f t="shared" si="7"/>
        <v>-0.12832740418609181</v>
      </c>
    </row>
    <row r="63" spans="1:16" x14ac:dyDescent="0.3">
      <c r="A63" s="104">
        <v>480818</v>
      </c>
      <c r="B63" s="10" t="s">
        <v>372</v>
      </c>
      <c r="C63" s="14"/>
      <c r="E63" s="6"/>
      <c r="F63" s="12">
        <v>801450</v>
      </c>
      <c r="G63" s="6"/>
      <c r="H63" s="30">
        <f>F63/F61*1</f>
        <v>2.0433555454711431E-2</v>
      </c>
      <c r="I63" s="6"/>
      <c r="J63" s="12">
        <v>0</v>
      </c>
      <c r="K63" s="6"/>
      <c r="L63" s="30">
        <f>J63/J62*1</f>
        <v>0</v>
      </c>
      <c r="M63" s="6"/>
      <c r="N63" s="8"/>
      <c r="P63" s="30">
        <f t="shared" si="7"/>
        <v>0</v>
      </c>
    </row>
    <row r="64" spans="1:16" x14ac:dyDescent="0.3">
      <c r="A64" s="104">
        <v>480819</v>
      </c>
      <c r="B64" s="10" t="s">
        <v>373</v>
      </c>
      <c r="C64" s="14"/>
      <c r="E64" s="6"/>
      <c r="F64" s="12">
        <v>89000</v>
      </c>
      <c r="G64" s="6"/>
      <c r="H64" s="30">
        <f>F64/F61*1</f>
        <v>2.2691202638584033E-3</v>
      </c>
      <c r="I64" s="6"/>
      <c r="J64" s="12">
        <v>0</v>
      </c>
      <c r="K64" s="6"/>
      <c r="L64" s="30">
        <f>J64/J61*1</f>
        <v>0</v>
      </c>
      <c r="M64" s="6"/>
      <c r="N64" s="8"/>
      <c r="P64" s="30">
        <f t="shared" si="7"/>
        <v>0</v>
      </c>
    </row>
    <row r="65" spans="1:16" x14ac:dyDescent="0.3">
      <c r="A65" s="104">
        <v>480826</v>
      </c>
      <c r="B65" s="10" t="s">
        <v>123</v>
      </c>
      <c r="C65" s="14"/>
      <c r="E65" s="6"/>
      <c r="F65" s="12">
        <v>9145196</v>
      </c>
      <c r="G65" s="6"/>
      <c r="H65" s="30">
        <f>F65/F61*1</f>
        <v>0.23316347820850356</v>
      </c>
      <c r="I65" s="6"/>
      <c r="J65" s="12">
        <v>8456177</v>
      </c>
      <c r="K65" s="6"/>
      <c r="L65" s="30">
        <f>J65/J61*1</f>
        <v>0.14819676100637788</v>
      </c>
      <c r="M65" s="6"/>
      <c r="N65" s="8">
        <f t="shared" si="9"/>
        <v>689019</v>
      </c>
      <c r="P65" s="30">
        <f t="shared" si="7"/>
        <v>7.5342179653667352E-2</v>
      </c>
    </row>
    <row r="66" spans="1:16" x14ac:dyDescent="0.3">
      <c r="A66" s="104">
        <v>480890</v>
      </c>
      <c r="B66" s="10" t="s">
        <v>124</v>
      </c>
      <c r="C66" s="14"/>
      <c r="E66" s="6"/>
      <c r="F66" s="12">
        <v>0</v>
      </c>
      <c r="G66" s="6"/>
      <c r="H66" s="30">
        <f>F66/F61*1</f>
        <v>0</v>
      </c>
      <c r="I66" s="6"/>
      <c r="J66" s="12">
        <v>15672250.109999999</v>
      </c>
      <c r="K66" s="6"/>
      <c r="L66" s="30">
        <f>J66/J61*1</f>
        <v>0.27466037004474358</v>
      </c>
      <c r="M66" s="6"/>
      <c r="N66" s="8">
        <f t="shared" si="9"/>
        <v>-15672250.109999999</v>
      </c>
      <c r="P66" s="30">
        <v>-1</v>
      </c>
    </row>
    <row r="67" spans="1:16" x14ac:dyDescent="0.3">
      <c r="A67" s="104"/>
      <c r="B67" s="10"/>
      <c r="C67" s="14"/>
      <c r="E67" s="6"/>
      <c r="F67" s="12"/>
      <c r="G67" s="6"/>
      <c r="H67" s="30"/>
      <c r="I67" s="6"/>
      <c r="J67" s="12"/>
      <c r="K67" s="6"/>
      <c r="L67" s="30"/>
      <c r="M67" s="6"/>
      <c r="N67" s="8"/>
      <c r="P67" s="30"/>
    </row>
    <row r="68" spans="1:16" ht="15" thickBot="1" x14ac:dyDescent="0.35">
      <c r="A68" s="106">
        <v>4810</v>
      </c>
      <c r="B68" s="32" t="s">
        <v>125</v>
      </c>
      <c r="C68" s="33"/>
      <c r="D68" s="31"/>
      <c r="E68" s="31"/>
      <c r="F68" s="34">
        <f>SUM(F69:F69)</f>
        <v>0</v>
      </c>
      <c r="G68" s="31"/>
      <c r="H68" s="123">
        <f>F68/F52*1</f>
        <v>0</v>
      </c>
      <c r="I68" s="31"/>
      <c r="J68" s="34">
        <f>SUM(J69:J69)</f>
        <v>43477927</v>
      </c>
      <c r="K68" s="31"/>
      <c r="L68" s="123">
        <f>J68/J52*1</f>
        <v>0.22058929696952312</v>
      </c>
      <c r="M68" s="31"/>
      <c r="N68" s="34">
        <f>SUM(N69:N69)</f>
        <v>-43477927</v>
      </c>
      <c r="O68" s="31"/>
      <c r="P68" s="123">
        <v>-1</v>
      </c>
    </row>
    <row r="69" spans="1:16" ht="15" thickTop="1" x14ac:dyDescent="0.3">
      <c r="A69" s="104">
        <v>481090</v>
      </c>
      <c r="B69" s="10" t="s">
        <v>125</v>
      </c>
      <c r="C69" s="14"/>
      <c r="E69" s="6"/>
      <c r="F69" s="12">
        <v>0</v>
      </c>
      <c r="H69" s="103">
        <v>0</v>
      </c>
      <c r="J69" s="8">
        <v>43477927</v>
      </c>
      <c r="L69" s="30">
        <v>0</v>
      </c>
      <c r="N69" s="8">
        <f t="shared" ref="N69" si="10">F69-J69</f>
        <v>-43477927</v>
      </c>
      <c r="P69" s="30">
        <v>-1</v>
      </c>
    </row>
    <row r="70" spans="1:16" x14ac:dyDescent="0.3">
      <c r="A70" s="104"/>
      <c r="C70" s="5"/>
      <c r="D70" s="7"/>
      <c r="H70" s="30"/>
      <c r="J70" s="7"/>
      <c r="L70" s="30"/>
      <c r="N70" s="7"/>
    </row>
    <row r="71" spans="1:16" ht="15" thickBot="1" x14ac:dyDescent="0.35">
      <c r="A71" s="106">
        <v>58</v>
      </c>
      <c r="B71" s="156" t="s">
        <v>461</v>
      </c>
      <c r="C71" s="176"/>
      <c r="D71" s="32"/>
      <c r="E71" s="177"/>
      <c r="F71" s="34">
        <f>F73+F76+F79+F82</f>
        <v>77058.86</v>
      </c>
      <c r="G71" s="32"/>
      <c r="H71" s="123">
        <f>F71/F56*1</f>
        <v>8.5005393719457967E-3</v>
      </c>
      <c r="I71" s="32"/>
      <c r="J71" s="34">
        <f>J73+J76+J79+J82</f>
        <v>44518.8</v>
      </c>
      <c r="K71" s="32"/>
      <c r="L71" s="123">
        <f>J71/J56*1</f>
        <v>4.6106911532588761E-4</v>
      </c>
      <c r="M71" s="32"/>
      <c r="N71" s="34">
        <f>N73</f>
        <v>12.259999999999906</v>
      </c>
      <c r="O71" s="32"/>
      <c r="P71" s="123">
        <f>N71/F71*1</f>
        <v>1.5909916134238043E-4</v>
      </c>
    </row>
    <row r="72" spans="1:16" ht="15" thickTop="1" x14ac:dyDescent="0.3">
      <c r="A72" s="104"/>
      <c r="C72" s="5"/>
      <c r="D72" s="7"/>
      <c r="H72" s="30"/>
      <c r="J72" s="7"/>
      <c r="L72" s="30"/>
      <c r="N72" s="7"/>
    </row>
    <row r="73" spans="1:16" ht="15" thickBot="1" x14ac:dyDescent="0.35">
      <c r="A73" s="106">
        <v>5804</v>
      </c>
      <c r="B73" s="32" t="s">
        <v>141</v>
      </c>
      <c r="C73" s="33"/>
      <c r="D73" s="31"/>
      <c r="E73" s="31"/>
      <c r="F73" s="34">
        <f>F74</f>
        <v>75390</v>
      </c>
      <c r="G73" s="31"/>
      <c r="H73" s="123">
        <f>F73/F52*1</f>
        <v>4.574086495994205E-4</v>
      </c>
      <c r="I73" s="31"/>
      <c r="J73" s="34">
        <f>J74</f>
        <v>42930</v>
      </c>
      <c r="K73" s="31"/>
      <c r="L73" s="123">
        <f>J73/J52*1</f>
        <v>2.1780933849264772E-4</v>
      </c>
      <c r="M73" s="31"/>
      <c r="N73" s="34">
        <f>SUM(N76:N82)</f>
        <v>12.259999999999906</v>
      </c>
      <c r="O73" s="31"/>
      <c r="P73" s="123">
        <f>N73/F73*1</f>
        <v>1.6262103727284659E-4</v>
      </c>
    </row>
    <row r="74" spans="1:16" ht="15" thickTop="1" x14ac:dyDescent="0.3">
      <c r="A74" s="104">
        <v>580490</v>
      </c>
      <c r="B74" s="10" t="s">
        <v>141</v>
      </c>
      <c r="C74" s="14"/>
      <c r="E74" s="6"/>
      <c r="F74" s="12">
        <v>75390</v>
      </c>
      <c r="G74" s="6"/>
      <c r="H74" s="37">
        <f>F74/F73*1</f>
        <v>1</v>
      </c>
      <c r="I74" s="6"/>
      <c r="J74" s="12">
        <v>42930</v>
      </c>
      <c r="L74" s="37">
        <f>J74/J71*1</f>
        <v>0.96431170651500031</v>
      </c>
      <c r="N74" s="21">
        <f t="shared" ref="N74" si="11">F74-J74</f>
        <v>32460</v>
      </c>
      <c r="P74" s="37">
        <f t="shared" ref="P74" si="12">N74/F74*1</f>
        <v>0.43056108237166735</v>
      </c>
    </row>
    <row r="75" spans="1:16" x14ac:dyDescent="0.3">
      <c r="A75" s="105"/>
      <c r="B75" s="3"/>
      <c r="C75" s="5"/>
      <c r="F75" s="20"/>
      <c r="H75" s="28"/>
      <c r="J75" s="20"/>
      <c r="L75" s="28"/>
      <c r="N75" s="20"/>
      <c r="P75" s="28"/>
    </row>
    <row r="76" spans="1:16" x14ac:dyDescent="0.3">
      <c r="A76" s="106">
        <v>5810</v>
      </c>
      <c r="B76" s="180" t="s">
        <v>167</v>
      </c>
      <c r="C76" s="176"/>
      <c r="D76" s="32"/>
      <c r="E76" s="177"/>
      <c r="F76" s="178">
        <f>F77</f>
        <v>0</v>
      </c>
      <c r="G76" s="177"/>
      <c r="H76" s="42">
        <f>F76/F73*1</f>
        <v>0</v>
      </c>
      <c r="I76" s="177"/>
      <c r="J76" s="178">
        <f>J77</f>
        <v>67.8</v>
      </c>
      <c r="K76" s="32"/>
      <c r="L76" s="42">
        <f>J76/J73*1</f>
        <v>1.5793151642208246E-3</v>
      </c>
      <c r="M76" s="32"/>
      <c r="N76" s="41">
        <f t="shared" ref="N76:N83" si="13">F76-J76</f>
        <v>-67.8</v>
      </c>
      <c r="O76" s="32"/>
      <c r="P76" s="42" t="e">
        <f t="shared" ref="P76:P83" si="14">N76/F76*1</f>
        <v>#DIV/0!</v>
      </c>
    </row>
    <row r="77" spans="1:16" x14ac:dyDescent="0.3">
      <c r="A77" s="104">
        <v>581090</v>
      </c>
      <c r="B77" s="17" t="s">
        <v>167</v>
      </c>
      <c r="C77" s="14"/>
      <c r="E77" s="6"/>
      <c r="F77" s="12">
        <v>0</v>
      </c>
      <c r="G77" s="6"/>
      <c r="H77" s="37">
        <f>F77/F73*1</f>
        <v>0</v>
      </c>
      <c r="I77" s="6"/>
      <c r="J77" s="12">
        <v>67.8</v>
      </c>
      <c r="L77" s="37">
        <f>J77/J76*1</f>
        <v>1</v>
      </c>
      <c r="N77" s="21">
        <f t="shared" si="13"/>
        <v>-67.8</v>
      </c>
      <c r="P77" s="37">
        <v>0</v>
      </c>
    </row>
    <row r="78" spans="1:16" x14ac:dyDescent="0.3">
      <c r="A78" s="104"/>
      <c r="B78" s="10"/>
      <c r="C78" s="14"/>
      <c r="E78" s="6"/>
      <c r="F78" s="12"/>
      <c r="G78" s="6"/>
      <c r="H78" s="30"/>
      <c r="I78" s="6"/>
      <c r="J78" s="12"/>
      <c r="L78" s="30"/>
      <c r="N78" s="8"/>
      <c r="P78" s="30"/>
    </row>
    <row r="79" spans="1:16" x14ac:dyDescent="0.3">
      <c r="A79" s="106">
        <v>5821</v>
      </c>
      <c r="B79" s="156" t="s">
        <v>142</v>
      </c>
      <c r="C79" s="176"/>
      <c r="D79" s="32"/>
      <c r="E79" s="177"/>
      <c r="F79" s="178">
        <f>F80</f>
        <v>0</v>
      </c>
      <c r="G79" s="177"/>
      <c r="H79" s="42">
        <f>F79/F73*1</f>
        <v>0</v>
      </c>
      <c r="I79" s="177"/>
      <c r="J79" s="178">
        <f>J80</f>
        <v>0</v>
      </c>
      <c r="K79" s="32"/>
      <c r="L79" s="42">
        <f>J79/J73*1</f>
        <v>0</v>
      </c>
      <c r="M79" s="32"/>
      <c r="N79" s="41">
        <f t="shared" si="13"/>
        <v>0</v>
      </c>
      <c r="O79" s="32"/>
      <c r="P79" s="42">
        <v>0</v>
      </c>
    </row>
    <row r="80" spans="1:16" x14ac:dyDescent="0.3">
      <c r="A80" s="104">
        <v>582101</v>
      </c>
      <c r="B80" s="10" t="s">
        <v>462</v>
      </c>
      <c r="C80" s="14"/>
      <c r="E80" s="6"/>
      <c r="F80" s="12">
        <v>0</v>
      </c>
      <c r="G80" s="6"/>
      <c r="H80" s="37">
        <f>F80/F73*1</f>
        <v>0</v>
      </c>
      <c r="I80" s="6"/>
      <c r="J80" s="12">
        <v>0</v>
      </c>
      <c r="L80" s="37">
        <v>0</v>
      </c>
      <c r="N80" s="21">
        <f t="shared" si="13"/>
        <v>0</v>
      </c>
      <c r="P80" s="37">
        <v>0</v>
      </c>
    </row>
    <row r="81" spans="1:16" x14ac:dyDescent="0.3">
      <c r="A81" s="104"/>
      <c r="B81" s="17"/>
      <c r="C81" s="14"/>
      <c r="E81" s="6"/>
      <c r="F81" s="12"/>
      <c r="G81" s="6"/>
      <c r="H81" s="30"/>
      <c r="I81" s="6"/>
      <c r="J81" s="12"/>
      <c r="L81" s="30"/>
      <c r="N81" s="8"/>
      <c r="P81" s="30"/>
    </row>
    <row r="82" spans="1:16" x14ac:dyDescent="0.3">
      <c r="A82" s="106">
        <v>5890</v>
      </c>
      <c r="B82" s="156" t="s">
        <v>143</v>
      </c>
      <c r="C82" s="176"/>
      <c r="D82" s="32"/>
      <c r="E82" s="177"/>
      <c r="F82" s="178">
        <f>F83</f>
        <v>1668.86</v>
      </c>
      <c r="G82" s="177"/>
      <c r="H82" s="42">
        <f>F82/F73*1</f>
        <v>2.2136357607109695E-2</v>
      </c>
      <c r="I82" s="177"/>
      <c r="J82" s="178">
        <f>J83</f>
        <v>1521</v>
      </c>
      <c r="K82" s="32"/>
      <c r="L82" s="42">
        <f>J82/J73*1</f>
        <v>3.5429769392033544E-2</v>
      </c>
      <c r="M82" s="32"/>
      <c r="N82" s="41">
        <f t="shared" si="13"/>
        <v>147.8599999999999</v>
      </c>
      <c r="O82" s="32"/>
      <c r="P82" s="42">
        <f t="shared" si="14"/>
        <v>8.8599403185407946E-2</v>
      </c>
    </row>
    <row r="83" spans="1:16" x14ac:dyDescent="0.3">
      <c r="A83" s="104">
        <v>589090</v>
      </c>
      <c r="B83" s="10" t="s">
        <v>143</v>
      </c>
      <c r="C83" s="14"/>
      <c r="E83" s="6"/>
      <c r="F83" s="12">
        <v>1668.86</v>
      </c>
      <c r="G83" s="6"/>
      <c r="H83" s="37">
        <f>F83/F73*1</f>
        <v>2.2136357607109695E-2</v>
      </c>
      <c r="I83" s="6"/>
      <c r="J83" s="12">
        <v>1521</v>
      </c>
      <c r="L83" s="37">
        <f>J83/J82*1</f>
        <v>1</v>
      </c>
      <c r="N83" s="21">
        <f t="shared" si="13"/>
        <v>147.8599999999999</v>
      </c>
      <c r="P83" s="37">
        <f t="shared" si="14"/>
        <v>8.8599403185407946E-2</v>
      </c>
    </row>
    <row r="84" spans="1:16" x14ac:dyDescent="0.3">
      <c r="A84" s="104"/>
      <c r="B84" s="10"/>
      <c r="C84" s="14"/>
      <c r="E84" s="6"/>
      <c r="F84" s="8"/>
      <c r="G84" s="6"/>
      <c r="H84" s="6"/>
      <c r="I84" s="6"/>
      <c r="J84" s="8"/>
      <c r="L84" s="6"/>
      <c r="N84" s="8"/>
    </row>
    <row r="85" spans="1:16" ht="16.2" thickBot="1" x14ac:dyDescent="0.35">
      <c r="A85" s="294" t="s">
        <v>165</v>
      </c>
      <c r="B85" s="294"/>
      <c r="C85" s="52"/>
      <c r="D85" s="52"/>
      <c r="E85" s="52"/>
      <c r="F85" s="53">
        <f>F48+F52-F71</f>
        <v>217219058.44999999</v>
      </c>
      <c r="G85" s="52"/>
      <c r="H85" s="58">
        <f>F85/F9*1</f>
        <v>3.9148330313609224E-2</v>
      </c>
      <c r="I85" s="52"/>
      <c r="J85" s="53">
        <f>J48+J52-J71</f>
        <v>231656327.11000019</v>
      </c>
      <c r="K85" s="52"/>
      <c r="L85" s="58">
        <f>J85/J9*1</f>
        <v>4.3489013829516379E-2</v>
      </c>
      <c r="M85" s="52"/>
      <c r="N85" s="53">
        <f>F85-J85</f>
        <v>-14437268.660000205</v>
      </c>
      <c r="O85" s="52"/>
      <c r="P85" s="66">
        <f>N85/F85*1</f>
        <v>-6.6464097409405773E-2</v>
      </c>
    </row>
    <row r="86" spans="1:16" ht="15" thickTop="1" x14ac:dyDescent="0.3">
      <c r="C86" s="5"/>
      <c r="D86" s="7"/>
      <c r="J86" s="7"/>
      <c r="N86" s="7"/>
    </row>
    <row r="87" spans="1:16" x14ac:dyDescent="0.3">
      <c r="C87" s="5"/>
      <c r="D87" s="7"/>
      <c r="F87" s="75"/>
      <c r="J87" s="75"/>
      <c r="N87" s="7"/>
    </row>
    <row r="88" spans="1:16" x14ac:dyDescent="0.3">
      <c r="C88" s="5"/>
      <c r="D88" s="7"/>
      <c r="F88" s="75"/>
      <c r="J88" s="7"/>
    </row>
    <row r="89" spans="1:16" x14ac:dyDescent="0.3">
      <c r="C89" s="5"/>
      <c r="D89" s="7"/>
      <c r="F89" s="75"/>
      <c r="J89" s="7"/>
    </row>
    <row r="90" spans="1:16" x14ac:dyDescent="0.3">
      <c r="C90" s="5"/>
      <c r="D90" s="7"/>
      <c r="F90" s="75"/>
      <c r="J90" s="7"/>
    </row>
    <row r="91" spans="1:16" x14ac:dyDescent="0.3">
      <c r="C91" s="5"/>
      <c r="D91" s="7"/>
      <c r="F91" s="75"/>
      <c r="J91" s="7"/>
    </row>
    <row r="92" spans="1:16" x14ac:dyDescent="0.3">
      <c r="C92" s="5"/>
      <c r="D92" s="7"/>
      <c r="F92" s="75"/>
      <c r="J92" s="7"/>
    </row>
    <row r="93" spans="1:16" x14ac:dyDescent="0.3">
      <c r="A93" s="6"/>
      <c r="B93" s="6"/>
      <c r="C93" s="14"/>
      <c r="D93" s="8"/>
      <c r="E93" s="6"/>
      <c r="F93" s="171"/>
      <c r="G93" s="6"/>
      <c r="H93" s="6"/>
      <c r="I93" s="6"/>
      <c r="J93" s="8"/>
      <c r="K93" s="6"/>
      <c r="L93" s="6"/>
      <c r="M93" s="6"/>
      <c r="N93" s="6"/>
      <c r="O93" s="6"/>
      <c r="P93" s="6"/>
    </row>
    <row r="94" spans="1:16" x14ac:dyDescent="0.3">
      <c r="A94" s="162"/>
      <c r="B94" s="60"/>
      <c r="C94" s="170"/>
      <c r="D94" s="162"/>
      <c r="E94" s="6"/>
      <c r="F94" s="171"/>
      <c r="G94" s="6"/>
      <c r="H94" s="6"/>
      <c r="I94" s="6"/>
      <c r="J94" s="171"/>
      <c r="K94" s="6"/>
      <c r="L94" s="168"/>
      <c r="M94" s="168"/>
      <c r="N94" s="168"/>
      <c r="O94" s="168"/>
      <c r="P94" s="168"/>
    </row>
    <row r="95" spans="1:16" x14ac:dyDescent="0.3">
      <c r="A95" s="6"/>
      <c r="B95" s="96" t="s">
        <v>453</v>
      </c>
      <c r="C95" s="14"/>
      <c r="D95" s="8"/>
      <c r="E95" s="6"/>
      <c r="F95" s="6"/>
      <c r="G95" s="6"/>
      <c r="H95" s="6"/>
      <c r="I95" s="6"/>
      <c r="J95" s="8"/>
      <c r="K95" s="6"/>
      <c r="L95" s="279" t="s">
        <v>483</v>
      </c>
      <c r="M95" s="279"/>
      <c r="N95" s="279"/>
      <c r="O95" s="279"/>
      <c r="P95" s="279"/>
    </row>
    <row r="96" spans="1:16" x14ac:dyDescent="0.3">
      <c r="A96" s="6"/>
      <c r="B96" s="96" t="s">
        <v>160</v>
      </c>
      <c r="C96" s="14"/>
      <c r="D96" s="8"/>
      <c r="E96" s="6"/>
      <c r="F96" s="171"/>
      <c r="G96" s="6"/>
      <c r="H96" s="6"/>
      <c r="I96" s="6"/>
      <c r="J96" s="171"/>
      <c r="K96" s="6"/>
      <c r="L96" s="287" t="s">
        <v>479</v>
      </c>
      <c r="M96" s="287"/>
      <c r="N96" s="287"/>
      <c r="O96" s="287"/>
      <c r="P96" s="287"/>
    </row>
    <row r="97" spans="1:16" x14ac:dyDescent="0.3">
      <c r="A97" s="6"/>
      <c r="B97" s="6"/>
      <c r="C97" s="6"/>
      <c r="D97" s="14"/>
      <c r="E97" s="14"/>
      <c r="F97" s="169"/>
      <c r="G97" s="169"/>
      <c r="H97" s="6"/>
      <c r="I97" s="6"/>
      <c r="J97" s="169"/>
      <c r="K97" s="21"/>
      <c r="L97" s="6"/>
      <c r="M97" s="6"/>
      <c r="N97" s="6"/>
      <c r="O97" s="6"/>
      <c r="P97" s="6"/>
    </row>
    <row r="98" spans="1:16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x14ac:dyDescent="0.3">
      <c r="A102" s="6"/>
      <c r="B102" s="6"/>
      <c r="C102" s="6"/>
      <c r="D102" s="6"/>
      <c r="E102" s="6"/>
      <c r="F102" s="295"/>
      <c r="G102" s="295"/>
      <c r="H102" s="295"/>
      <c r="I102" s="295"/>
      <c r="J102" s="295"/>
      <c r="K102" s="6"/>
      <c r="L102" s="6"/>
      <c r="M102" s="6"/>
      <c r="N102" s="6"/>
      <c r="O102" s="6"/>
      <c r="P102" s="6"/>
    </row>
    <row r="103" spans="1:16" x14ac:dyDescent="0.3">
      <c r="A103" s="6"/>
      <c r="B103" s="6"/>
      <c r="C103" s="6"/>
      <c r="D103" s="6"/>
      <c r="E103" s="6"/>
      <c r="F103" s="287" t="s">
        <v>161</v>
      </c>
      <c r="G103" s="287"/>
      <c r="H103" s="287"/>
      <c r="I103" s="287"/>
      <c r="J103" s="287"/>
      <c r="K103" s="6"/>
      <c r="L103" s="6"/>
      <c r="M103" s="6"/>
      <c r="N103" s="6"/>
      <c r="O103" s="6"/>
      <c r="P103" s="6"/>
    </row>
    <row r="104" spans="1:16" x14ac:dyDescent="0.3">
      <c r="A104" s="6"/>
      <c r="B104" s="6"/>
      <c r="C104" s="6"/>
      <c r="D104" s="6"/>
      <c r="E104" s="6"/>
      <c r="F104" s="286" t="s">
        <v>251</v>
      </c>
      <c r="G104" s="286"/>
      <c r="H104" s="286"/>
      <c r="I104" s="286"/>
      <c r="J104" s="286"/>
      <c r="K104" s="6"/>
      <c r="L104" s="6"/>
      <c r="M104" s="6"/>
      <c r="N104" s="6"/>
      <c r="O104" s="6"/>
      <c r="P104" s="6"/>
    </row>
    <row r="105" spans="1:16" x14ac:dyDescent="0.3">
      <c r="A105" s="6"/>
      <c r="B105" s="6"/>
      <c r="C105" s="6"/>
      <c r="D105" s="6"/>
      <c r="E105" s="6"/>
      <c r="F105" s="287" t="s">
        <v>480</v>
      </c>
      <c r="G105" s="287"/>
      <c r="H105" s="287"/>
      <c r="I105" s="287"/>
      <c r="J105" s="287"/>
      <c r="K105" s="6"/>
      <c r="L105" s="6"/>
      <c r="M105" s="6"/>
      <c r="N105" s="6"/>
      <c r="O105" s="6"/>
      <c r="P105" s="6"/>
    </row>
    <row r="106" spans="1:16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</sheetData>
  <mergeCells count="18">
    <mergeCell ref="F105:J105"/>
    <mergeCell ref="F102:J102"/>
    <mergeCell ref="A48:B48"/>
    <mergeCell ref="A85:B85"/>
    <mergeCell ref="L96:P96"/>
    <mergeCell ref="F103:J103"/>
    <mergeCell ref="L95:P95"/>
    <mergeCell ref="F104:J104"/>
    <mergeCell ref="A1:P1"/>
    <mergeCell ref="A2:P2"/>
    <mergeCell ref="A3:P3"/>
    <mergeCell ref="A4:P4"/>
    <mergeCell ref="A5:P5"/>
    <mergeCell ref="A9:B9"/>
    <mergeCell ref="A37:B37"/>
    <mergeCell ref="A7:B7"/>
    <mergeCell ref="A24:B24"/>
    <mergeCell ref="A35:B35"/>
  </mergeCells>
  <printOptions horizontalCentered="1"/>
  <pageMargins left="0.11811023622047245" right="0.11811023622047245" top="0.35433070866141736" bottom="0.15748031496062992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04A97-2053-427A-A9B6-0C95EBF8EDD7}">
  <sheetPr>
    <tabColor theme="7" tint="0.79998168889431442"/>
  </sheetPr>
  <dimension ref="A1:P94"/>
  <sheetViews>
    <sheetView zoomScale="94" zoomScaleNormal="94" workbookViewId="0">
      <selection sqref="A1:P1"/>
    </sheetView>
  </sheetViews>
  <sheetFormatPr baseColWidth="10" defaultColWidth="11.44140625" defaultRowHeight="14.4" x14ac:dyDescent="0.3"/>
  <cols>
    <col min="1" max="1" width="14" style="1" customWidth="1"/>
    <col min="2" max="2" width="40.33203125" style="1" customWidth="1"/>
    <col min="3" max="3" width="0.88671875" style="1" customWidth="1"/>
    <col min="4" max="4" width="7.77734375" style="1" customWidth="1"/>
    <col min="5" max="5" width="0.88671875" style="1" customWidth="1"/>
    <col min="6" max="6" width="22.6640625" style="1" customWidth="1"/>
    <col min="7" max="7" width="0.77734375" style="1" customWidth="1"/>
    <col min="8" max="8" width="11.33203125" style="1" customWidth="1"/>
    <col min="9" max="9" width="0.6640625" style="1" customWidth="1"/>
    <col min="10" max="10" width="22.109375" style="1" customWidth="1"/>
    <col min="11" max="11" width="0.77734375" style="1" customWidth="1"/>
    <col min="12" max="12" width="10.88671875" style="1" customWidth="1"/>
    <col min="13" max="13" width="1" style="1" customWidth="1"/>
    <col min="14" max="14" width="22.88671875" style="1" customWidth="1"/>
    <col min="15" max="15" width="1.109375" style="1" customWidth="1"/>
    <col min="16" max="16" width="12.6640625" style="1" customWidth="1"/>
    <col min="17" max="16384" width="11.44140625" style="1"/>
  </cols>
  <sheetData>
    <row r="1" spans="1:16" ht="17.399999999999999" x14ac:dyDescent="0.3">
      <c r="A1" s="282" t="s">
        <v>3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</row>
    <row r="2" spans="1:16" ht="17.399999999999999" x14ac:dyDescent="0.3">
      <c r="A2" s="282" t="s">
        <v>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</row>
    <row r="3" spans="1:16" ht="17.399999999999999" x14ac:dyDescent="0.3">
      <c r="A3" s="282" t="s">
        <v>105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</row>
    <row r="4" spans="1:16" ht="17.399999999999999" x14ac:dyDescent="0.3">
      <c r="A4" s="282" t="s">
        <v>486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</row>
    <row r="5" spans="1:16" ht="17.399999999999999" x14ac:dyDescent="0.3">
      <c r="A5" s="282" t="s">
        <v>6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</row>
    <row r="6" spans="1:16" ht="17.399999999999999" x14ac:dyDescent="0.3">
      <c r="A6" s="4"/>
      <c r="B6" s="2"/>
    </row>
    <row r="7" spans="1:16" ht="49.5" customHeight="1" x14ac:dyDescent="0.3">
      <c r="A7" s="289" t="s">
        <v>0</v>
      </c>
      <c r="B7" s="289"/>
      <c r="C7" s="54"/>
      <c r="D7" s="55" t="s">
        <v>7</v>
      </c>
      <c r="E7" s="54"/>
      <c r="F7" s="54" t="s">
        <v>451</v>
      </c>
      <c r="G7" s="54"/>
      <c r="H7" s="55" t="s">
        <v>1</v>
      </c>
      <c r="I7" s="54"/>
      <c r="J7" s="54" t="s">
        <v>8</v>
      </c>
      <c r="K7" s="54"/>
      <c r="L7" s="55" t="s">
        <v>1</v>
      </c>
      <c r="M7" s="54"/>
      <c r="N7" s="55" t="s">
        <v>146</v>
      </c>
      <c r="O7" s="54"/>
      <c r="P7" s="55" t="s">
        <v>145</v>
      </c>
    </row>
    <row r="9" spans="1:16" ht="16.2" thickBot="1" x14ac:dyDescent="0.35">
      <c r="A9" s="24" t="s">
        <v>455</v>
      </c>
      <c r="B9" s="24" t="s">
        <v>163</v>
      </c>
      <c r="C9" s="24"/>
      <c r="D9" s="24"/>
      <c r="E9" s="24"/>
      <c r="F9" s="25">
        <f>F11</f>
        <v>5548616166</v>
      </c>
      <c r="G9" s="24"/>
      <c r="H9" s="26">
        <v>1</v>
      </c>
      <c r="I9" s="24"/>
      <c r="J9" s="25">
        <f>J11</f>
        <v>5326778115</v>
      </c>
      <c r="K9" s="24"/>
      <c r="L9" s="26">
        <v>1</v>
      </c>
      <c r="M9" s="24"/>
      <c r="N9" s="25">
        <f>F9-J9</f>
        <v>221838051</v>
      </c>
      <c r="O9" s="24"/>
      <c r="P9" s="26">
        <v>1</v>
      </c>
    </row>
    <row r="10" spans="1:16" ht="15" thickTop="1" x14ac:dyDescent="0.3">
      <c r="A10" s="3"/>
      <c r="C10" s="5"/>
      <c r="F10" s="7"/>
      <c r="J10" s="7"/>
    </row>
    <row r="11" spans="1:16" ht="15" thickBot="1" x14ac:dyDescent="0.35">
      <c r="A11" s="106">
        <v>4</v>
      </c>
      <c r="B11" s="32" t="s">
        <v>106</v>
      </c>
      <c r="C11" s="5"/>
      <c r="D11" s="31"/>
      <c r="E11" s="5"/>
      <c r="F11" s="34">
        <f>F12+F16</f>
        <v>5548616166</v>
      </c>
      <c r="G11" s="5"/>
      <c r="H11" s="59">
        <f>F11/F9*1</f>
        <v>1</v>
      </c>
      <c r="I11" s="5"/>
      <c r="J11" s="34">
        <f>J12+J16</f>
        <v>5326778115</v>
      </c>
      <c r="K11" s="5"/>
      <c r="L11" s="59">
        <f>J11/J9*1</f>
        <v>1</v>
      </c>
      <c r="M11" s="5"/>
      <c r="N11" s="34">
        <f>F11-J11</f>
        <v>221838051</v>
      </c>
      <c r="O11" s="5"/>
      <c r="P11" s="59">
        <f>N11/N9*1</f>
        <v>1</v>
      </c>
    </row>
    <row r="12" spans="1:16" ht="15.6" thickTop="1" thickBot="1" x14ac:dyDescent="0.35">
      <c r="A12" s="105">
        <v>43</v>
      </c>
      <c r="B12" s="3" t="s">
        <v>107</v>
      </c>
      <c r="C12" s="5"/>
      <c r="F12" s="9">
        <f>F13</f>
        <v>7395108166</v>
      </c>
      <c r="H12" s="28">
        <f>F12/F9*1</f>
        <v>1.3327842375031569</v>
      </c>
      <c r="J12" s="9">
        <f>J13</f>
        <v>7097382615</v>
      </c>
      <c r="L12" s="28">
        <f>J12/J9*1</f>
        <v>1.3323968939149251</v>
      </c>
      <c r="N12" s="16">
        <f>F12-J12</f>
        <v>297725551</v>
      </c>
      <c r="P12" s="28">
        <f t="shared" ref="P12:P17" si="0">N12/F12*1</f>
        <v>4.0259796654338757E-2</v>
      </c>
    </row>
    <row r="13" spans="1:16" ht="15" thickBot="1" x14ac:dyDescent="0.35">
      <c r="A13" s="105">
        <v>4340</v>
      </c>
      <c r="B13" s="3" t="s">
        <v>110</v>
      </c>
      <c r="C13" s="5"/>
      <c r="F13" s="9">
        <f>SUM(F14:F15)</f>
        <v>7395108166</v>
      </c>
      <c r="H13" s="28">
        <f>F13/F12*1</f>
        <v>1</v>
      </c>
      <c r="J13" s="9">
        <f>SUM(J14:J15)</f>
        <v>7097382615</v>
      </c>
      <c r="L13" s="28">
        <f>J13/J12*1</f>
        <v>1</v>
      </c>
      <c r="N13" s="16">
        <f>F13-J13</f>
        <v>297725551</v>
      </c>
      <c r="P13" s="28">
        <f t="shared" si="0"/>
        <v>4.0259796654338757E-2</v>
      </c>
    </row>
    <row r="14" spans="1:16" x14ac:dyDescent="0.3">
      <c r="A14" s="104">
        <v>434001</v>
      </c>
      <c r="B14" s="6" t="s">
        <v>457</v>
      </c>
      <c r="C14" s="14"/>
      <c r="E14" s="6"/>
      <c r="F14" s="8">
        <v>7385968000</v>
      </c>
      <c r="G14" s="6"/>
      <c r="H14" s="30">
        <f>F14/F13*1</f>
        <v>0.99876402538072084</v>
      </c>
      <c r="J14" s="8">
        <v>7082418000</v>
      </c>
      <c r="L14" s="30">
        <f>J14/J13*1</f>
        <v>0.99789153046809498</v>
      </c>
      <c r="N14" s="8">
        <f>F14-J14</f>
        <v>303550000</v>
      </c>
      <c r="P14" s="30">
        <f t="shared" si="0"/>
        <v>4.1098201346120106E-2</v>
      </c>
    </row>
    <row r="15" spans="1:16" x14ac:dyDescent="0.3">
      <c r="A15" s="104">
        <v>434002</v>
      </c>
      <c r="B15" s="6" t="s">
        <v>458</v>
      </c>
      <c r="C15" s="14"/>
      <c r="E15" s="6"/>
      <c r="F15" s="8">
        <v>9140166</v>
      </c>
      <c r="G15" s="6"/>
      <c r="H15" s="30">
        <f>F15/F13*1</f>
        <v>1.2359746192791522E-3</v>
      </c>
      <c r="J15" s="8">
        <v>14964615</v>
      </c>
      <c r="L15" s="30">
        <f>J15/J13*1</f>
        <v>2.1084695319050373E-3</v>
      </c>
      <c r="N15" s="8">
        <f>F15-J15</f>
        <v>-5824449</v>
      </c>
      <c r="P15" s="30">
        <f t="shared" si="0"/>
        <v>-0.63723667600785372</v>
      </c>
    </row>
    <row r="16" spans="1:16" ht="15" thickBot="1" x14ac:dyDescent="0.35">
      <c r="A16" s="105">
        <v>4395</v>
      </c>
      <c r="B16" s="3" t="s">
        <v>114</v>
      </c>
      <c r="C16" s="5"/>
      <c r="F16" s="16">
        <f>SUM(F17:F17)</f>
        <v>-1846492000</v>
      </c>
      <c r="H16" s="28">
        <f>F16/F12*1</f>
        <v>-0.24969100634518021</v>
      </c>
      <c r="J16" s="16">
        <f>SUM(J17:J17)</f>
        <v>-1770604500</v>
      </c>
      <c r="L16" s="28">
        <f>J16/J12*1</f>
        <v>-0.24947288261702374</v>
      </c>
      <c r="N16" s="16">
        <f>SUM(N17:N17)</f>
        <v>-75887500</v>
      </c>
      <c r="P16" s="28">
        <f t="shared" si="0"/>
        <v>4.1098201346120106E-2</v>
      </c>
    </row>
    <row r="17" spans="1:16" ht="15" thickTop="1" x14ac:dyDescent="0.3">
      <c r="A17" s="104">
        <v>439508</v>
      </c>
      <c r="B17" s="10" t="s">
        <v>115</v>
      </c>
      <c r="C17" s="14"/>
      <c r="E17" s="6"/>
      <c r="F17" s="12">
        <v>-1846492000</v>
      </c>
      <c r="G17" s="6"/>
      <c r="H17" s="30">
        <f>F17/F16*1</f>
        <v>1</v>
      </c>
      <c r="I17" s="6"/>
      <c r="J17" s="12">
        <v>-1770604500</v>
      </c>
      <c r="L17" s="30">
        <f>J17/J16*1</f>
        <v>1</v>
      </c>
      <c r="N17" s="8">
        <f t="shared" ref="N17" si="1">F17-J17</f>
        <v>-75887500</v>
      </c>
      <c r="P17" s="30">
        <f t="shared" si="0"/>
        <v>4.1098201346120106E-2</v>
      </c>
    </row>
    <row r="18" spans="1:16" x14ac:dyDescent="0.3">
      <c r="A18" s="105"/>
      <c r="C18" s="5"/>
      <c r="D18" s="7"/>
      <c r="F18" s="7"/>
    </row>
    <row r="19" spans="1:16" ht="15" thickBot="1" x14ac:dyDescent="0.35">
      <c r="A19" s="293" t="s">
        <v>164</v>
      </c>
      <c r="B19" s="293"/>
      <c r="C19" s="3"/>
      <c r="D19" s="56"/>
      <c r="E19" s="3"/>
      <c r="F19" s="23">
        <f>F21</f>
        <v>4758190918</v>
      </c>
      <c r="G19" s="3"/>
      <c r="H19" s="57">
        <f>F19/F9*1</f>
        <v>0.85754551687257585</v>
      </c>
      <c r="I19" s="3"/>
      <c r="J19" s="23">
        <f>J21</f>
        <v>4518622560.1999998</v>
      </c>
      <c r="K19" s="3"/>
      <c r="L19" s="57">
        <f>J19/J9*1</f>
        <v>0.84828435925944323</v>
      </c>
      <c r="M19" s="3"/>
      <c r="N19" s="23">
        <f>N21</f>
        <v>239568357.80000007</v>
      </c>
      <c r="O19" s="3"/>
      <c r="P19" s="57">
        <f>N19/F19*1</f>
        <v>5.0348622392120686E-2</v>
      </c>
    </row>
    <row r="20" spans="1:16" ht="15" thickTop="1" x14ac:dyDescent="0.3">
      <c r="C20" s="5"/>
      <c r="D20" s="7"/>
      <c r="F20" s="7"/>
    </row>
    <row r="21" spans="1:16" ht="15" thickBot="1" x14ac:dyDescent="0.35">
      <c r="A21" s="106">
        <v>56</v>
      </c>
      <c r="B21" s="32" t="s">
        <v>144</v>
      </c>
      <c r="C21" s="33"/>
      <c r="D21" s="31"/>
      <c r="E21" s="31"/>
      <c r="F21" s="34">
        <f>F22</f>
        <v>4758190918</v>
      </c>
      <c r="G21" s="31"/>
      <c r="H21" s="123">
        <f>F21/F9*1</f>
        <v>0.85754551687257585</v>
      </c>
      <c r="I21" s="31"/>
      <c r="J21" s="34">
        <f>J22</f>
        <v>4518622560.1999998</v>
      </c>
      <c r="K21" s="31"/>
      <c r="L21" s="123">
        <f>J21/J9*1</f>
        <v>0.84828435925944323</v>
      </c>
      <c r="M21" s="31"/>
      <c r="N21" s="34">
        <f>SUM(N23:N29)</f>
        <v>239568357.80000007</v>
      </c>
      <c r="O21" s="31"/>
      <c r="P21" s="123">
        <f>N21/F21*1</f>
        <v>5.0348622392120686E-2</v>
      </c>
    </row>
    <row r="22" spans="1:16" ht="15.6" thickTop="1" thickBot="1" x14ac:dyDescent="0.35">
      <c r="A22" s="106">
        <v>5618</v>
      </c>
      <c r="B22" s="32" t="s">
        <v>107</v>
      </c>
      <c r="C22" s="33"/>
      <c r="D22" s="31"/>
      <c r="E22" s="31"/>
      <c r="F22" s="34">
        <f>SUM(F23:F30)</f>
        <v>4758190918</v>
      </c>
      <c r="G22" s="31"/>
      <c r="H22" s="123">
        <f>F22/F9*1</f>
        <v>0.85754551687257585</v>
      </c>
      <c r="I22" s="31"/>
      <c r="J22" s="34">
        <f>SUM(J23:J30)</f>
        <v>4518622560.1999998</v>
      </c>
      <c r="K22" s="31"/>
      <c r="L22" s="123">
        <f>J22/J9*1</f>
        <v>0.84828435925944323</v>
      </c>
      <c r="M22" s="31"/>
      <c r="N22" s="34">
        <f>SUM(N23:N30)</f>
        <v>239568357.80000007</v>
      </c>
      <c r="O22" s="31"/>
      <c r="P22" s="123">
        <f>N22/F22*1</f>
        <v>5.0348622392120686E-2</v>
      </c>
    </row>
    <row r="23" spans="1:16" ht="15" thickTop="1" x14ac:dyDescent="0.3">
      <c r="A23" s="104">
        <v>561802</v>
      </c>
      <c r="B23" s="10" t="s">
        <v>353</v>
      </c>
      <c r="C23" s="14"/>
      <c r="E23" s="6"/>
      <c r="F23" s="12">
        <v>1791709670</v>
      </c>
      <c r="G23" s="6"/>
      <c r="H23" s="30">
        <f>F23/F21*1</f>
        <v>0.37655270687480219</v>
      </c>
      <c r="I23" s="6"/>
      <c r="J23" s="12">
        <v>1773341490.3199999</v>
      </c>
      <c r="K23" s="6"/>
      <c r="L23" s="30">
        <f>J23/J21*1</f>
        <v>0.39245178518329482</v>
      </c>
      <c r="M23" s="6"/>
      <c r="N23" s="8">
        <f t="shared" ref="N23:N29" si="2">F23-J23</f>
        <v>18368179.680000067</v>
      </c>
      <c r="P23" s="30">
        <f>N23/F23*1</f>
        <v>1.0251761201913961E-2</v>
      </c>
    </row>
    <row r="24" spans="1:16" x14ac:dyDescent="0.3">
      <c r="A24" s="104">
        <v>561805</v>
      </c>
      <c r="B24" s="10" t="s">
        <v>135</v>
      </c>
      <c r="C24" s="14"/>
      <c r="E24" s="6"/>
      <c r="F24" s="12">
        <v>0</v>
      </c>
      <c r="G24" s="6"/>
      <c r="H24" s="30">
        <f>F24/F21*1</f>
        <v>0</v>
      </c>
      <c r="I24" s="6"/>
      <c r="J24" s="12">
        <v>0</v>
      </c>
      <c r="K24" s="6"/>
      <c r="L24" s="30">
        <f>J24/J21*1</f>
        <v>0</v>
      </c>
      <c r="M24" s="6"/>
      <c r="N24" s="8">
        <f t="shared" si="2"/>
        <v>0</v>
      </c>
      <c r="P24" s="30">
        <v>0</v>
      </c>
    </row>
    <row r="25" spans="1:16" x14ac:dyDescent="0.3">
      <c r="A25" s="104">
        <v>561807</v>
      </c>
      <c r="B25" s="10" t="s">
        <v>136</v>
      </c>
      <c r="C25" s="14"/>
      <c r="E25" s="6"/>
      <c r="F25" s="12">
        <v>362759544</v>
      </c>
      <c r="G25" s="6"/>
      <c r="H25" s="30">
        <f>F25/F21*1</f>
        <v>7.6238963558124304E-2</v>
      </c>
      <c r="I25" s="6"/>
      <c r="J25" s="12">
        <v>335428252</v>
      </c>
      <c r="K25" s="6"/>
      <c r="L25" s="30">
        <f>J25/J21*1</f>
        <v>7.4232412097095704E-2</v>
      </c>
      <c r="M25" s="6"/>
      <c r="N25" s="8">
        <f t="shared" si="2"/>
        <v>27331292</v>
      </c>
      <c r="P25" s="30">
        <f t="shared" ref="P25:P29" si="3">N25/F25*1</f>
        <v>7.5342723443273488E-2</v>
      </c>
    </row>
    <row r="26" spans="1:16" x14ac:dyDescent="0.3">
      <c r="A26" s="104">
        <v>561809</v>
      </c>
      <c r="B26" s="10" t="s">
        <v>137</v>
      </c>
      <c r="C26" s="14"/>
      <c r="E26" s="6"/>
      <c r="F26" s="12">
        <v>72932914</v>
      </c>
      <c r="G26" s="6"/>
      <c r="H26" s="30">
        <f>F26/F21*1</f>
        <v>1.5327866253558345E-2</v>
      </c>
      <c r="I26" s="6"/>
      <c r="J26" s="12">
        <v>38044830</v>
      </c>
      <c r="K26" s="6"/>
      <c r="L26" s="30">
        <f>J26/J21*1</f>
        <v>8.4195635933610909E-3</v>
      </c>
      <c r="M26" s="6"/>
      <c r="N26" s="8">
        <f t="shared" si="2"/>
        <v>34888084</v>
      </c>
      <c r="P26" s="30">
        <v>0</v>
      </c>
    </row>
    <row r="27" spans="1:16" x14ac:dyDescent="0.3">
      <c r="A27" s="104">
        <v>561810</v>
      </c>
      <c r="B27" s="10" t="s">
        <v>139</v>
      </c>
      <c r="C27" s="14"/>
      <c r="E27" s="6"/>
      <c r="F27" s="8">
        <v>1162677530</v>
      </c>
      <c r="G27" s="6"/>
      <c r="H27" s="30">
        <f>F27/F21*1</f>
        <v>0.24435285385494909</v>
      </c>
      <c r="I27" s="6"/>
      <c r="J27" s="8">
        <v>1059625641.88</v>
      </c>
      <c r="K27" s="6"/>
      <c r="L27" s="30">
        <f>J27/J21*1</f>
        <v>0.23450191463504305</v>
      </c>
      <c r="M27" s="6"/>
      <c r="N27" s="8">
        <f t="shared" si="2"/>
        <v>103051888.12</v>
      </c>
      <c r="P27" s="30">
        <f t="shared" si="3"/>
        <v>8.8633249943344136E-2</v>
      </c>
    </row>
    <row r="28" spans="1:16" x14ac:dyDescent="0.3">
      <c r="A28" s="104">
        <v>561811</v>
      </c>
      <c r="B28" s="10" t="s">
        <v>78</v>
      </c>
      <c r="C28" s="14"/>
      <c r="E28" s="6"/>
      <c r="F28" s="8">
        <v>886316160</v>
      </c>
      <c r="G28" s="6"/>
      <c r="H28" s="30">
        <f>F28/F21*1</f>
        <v>0.18627166821892538</v>
      </c>
      <c r="I28" s="6"/>
      <c r="J28" s="8">
        <v>849890160</v>
      </c>
      <c r="K28" s="6"/>
      <c r="L28" s="30">
        <f>J28/J21*1</f>
        <v>0.18808611444687312</v>
      </c>
      <c r="M28" s="6"/>
      <c r="N28" s="8">
        <f t="shared" si="2"/>
        <v>36426000</v>
      </c>
      <c r="P28" s="30">
        <f t="shared" si="3"/>
        <v>4.1098201346120106E-2</v>
      </c>
    </row>
    <row r="29" spans="1:16" x14ac:dyDescent="0.3">
      <c r="A29" s="104">
        <v>561890</v>
      </c>
      <c r="B29" s="10" t="s">
        <v>140</v>
      </c>
      <c r="C29" s="14"/>
      <c r="E29" s="6"/>
      <c r="F29" s="8">
        <v>481795100</v>
      </c>
      <c r="G29" s="6"/>
      <c r="H29" s="30">
        <f>F29/F21*1</f>
        <v>0.1012559412396407</v>
      </c>
      <c r="I29" s="6"/>
      <c r="J29" s="8">
        <v>462292186</v>
      </c>
      <c r="K29" s="6"/>
      <c r="L29" s="30">
        <f>J29/J21*1</f>
        <v>0.10230821004433227</v>
      </c>
      <c r="M29" s="6"/>
      <c r="N29" s="8">
        <f t="shared" si="2"/>
        <v>19502914</v>
      </c>
      <c r="P29" s="30">
        <f t="shared" si="3"/>
        <v>4.0479685243789323E-2</v>
      </c>
    </row>
    <row r="30" spans="1:16" x14ac:dyDescent="0.3">
      <c r="C30" s="5"/>
      <c r="D30" s="7"/>
      <c r="F30" s="7"/>
    </row>
    <row r="31" spans="1:16" ht="16.2" thickBot="1" x14ac:dyDescent="0.35">
      <c r="A31" s="294" t="s">
        <v>162</v>
      </c>
      <c r="B31" s="294"/>
      <c r="C31" s="52"/>
      <c r="D31" s="52"/>
      <c r="E31" s="52"/>
      <c r="F31" s="53">
        <f>F9-F19</f>
        <v>790425248</v>
      </c>
      <c r="G31" s="52"/>
      <c r="H31" s="58">
        <f>F31/F9*1</f>
        <v>0.14245448312742418</v>
      </c>
      <c r="I31" s="52"/>
      <c r="J31" s="53">
        <f>J9-J19</f>
        <v>808155554.80000019</v>
      </c>
      <c r="K31" s="52"/>
      <c r="L31" s="58">
        <f>J31/J9*1</f>
        <v>0.15171564074055677</v>
      </c>
      <c r="M31" s="52"/>
      <c r="N31" s="53">
        <f>N9-N19</f>
        <v>-17730306.800000072</v>
      </c>
      <c r="O31" s="52"/>
      <c r="P31" s="66">
        <f>N31/F31*1</f>
        <v>-2.2431351787993582E-2</v>
      </c>
    </row>
    <row r="32" spans="1:16" ht="15" thickTop="1" x14ac:dyDescent="0.3">
      <c r="C32" s="5"/>
      <c r="D32" s="7"/>
      <c r="F32" s="7"/>
    </row>
    <row r="33" spans="1:16" ht="15" thickBot="1" x14ac:dyDescent="0.35">
      <c r="A33" s="81">
        <v>5</v>
      </c>
      <c r="B33" s="56" t="s">
        <v>459</v>
      </c>
      <c r="C33" s="3"/>
      <c r="D33" s="56"/>
      <c r="E33" s="3"/>
      <c r="F33" s="23">
        <f>F35</f>
        <v>737948926</v>
      </c>
      <c r="G33" s="3"/>
      <c r="H33" s="57">
        <f>F33/F9*1</f>
        <v>0.13299693183354358</v>
      </c>
      <c r="I33" s="3"/>
      <c r="J33" s="23">
        <f>J35</f>
        <v>773553696</v>
      </c>
      <c r="K33" s="3"/>
      <c r="L33" s="57">
        <f>J33/J9*1</f>
        <v>0.14521980816540919</v>
      </c>
      <c r="M33" s="3"/>
      <c r="N33" s="23">
        <f>N35</f>
        <v>-35604770</v>
      </c>
      <c r="O33" s="3"/>
      <c r="P33" s="57">
        <f>N33/F33*1</f>
        <v>-4.8248284868430039E-2</v>
      </c>
    </row>
    <row r="34" spans="1:16" ht="15" thickTop="1" x14ac:dyDescent="0.3">
      <c r="C34" s="5"/>
      <c r="D34" s="7"/>
      <c r="F34" s="11"/>
    </row>
    <row r="35" spans="1:16" ht="15" thickBot="1" x14ac:dyDescent="0.35">
      <c r="A35" s="106">
        <v>51</v>
      </c>
      <c r="B35" s="32" t="s">
        <v>126</v>
      </c>
      <c r="C35" s="33"/>
      <c r="D35" s="31"/>
      <c r="E35" s="31"/>
      <c r="F35" s="34">
        <f>SUM(F36:F43)</f>
        <v>737948926</v>
      </c>
      <c r="G35" s="31"/>
      <c r="H35" s="123">
        <f>F35/F9*1</f>
        <v>0.13299693183354358</v>
      </c>
      <c r="I35" s="31"/>
      <c r="J35" s="34">
        <f>SUM(J36:J43)</f>
        <v>773553696</v>
      </c>
      <c r="K35" s="31"/>
      <c r="L35" s="123">
        <f>J35/J9*1</f>
        <v>0.14521980816540919</v>
      </c>
      <c r="M35" s="31"/>
      <c r="N35" s="34">
        <f>SUM(N36:N43)</f>
        <v>-35604770</v>
      </c>
      <c r="O35" s="31"/>
      <c r="P35" s="123">
        <f>N35/F35*1</f>
        <v>-4.8248284868430039E-2</v>
      </c>
    </row>
    <row r="36" spans="1:16" ht="15" thickTop="1" x14ac:dyDescent="0.3">
      <c r="A36" s="104">
        <v>5101</v>
      </c>
      <c r="B36" s="10" t="s">
        <v>131</v>
      </c>
      <c r="C36" s="14"/>
      <c r="E36" s="6"/>
      <c r="F36" s="12">
        <v>271157771</v>
      </c>
      <c r="G36" s="6"/>
      <c r="H36" s="30">
        <f>F36/F35*1</f>
        <v>0.36744788351382462</v>
      </c>
      <c r="I36" s="6"/>
      <c r="J36" s="12">
        <v>254911953</v>
      </c>
      <c r="L36" s="30">
        <f>J36/J35*1</f>
        <v>0.32953362425664112</v>
      </c>
      <c r="N36" s="8">
        <f t="shared" ref="N36:N43" si="4">F36-J36</f>
        <v>16245818</v>
      </c>
      <c r="P36" s="30">
        <v>0</v>
      </c>
    </row>
    <row r="37" spans="1:16" x14ac:dyDescent="0.3">
      <c r="A37" s="104">
        <v>5102</v>
      </c>
      <c r="B37" s="10" t="s">
        <v>127</v>
      </c>
      <c r="C37" s="14"/>
      <c r="E37" s="6"/>
      <c r="F37" s="12">
        <v>0</v>
      </c>
      <c r="G37" s="6"/>
      <c r="H37" s="30">
        <f>F37/F35*1</f>
        <v>0</v>
      </c>
      <c r="I37" s="6"/>
      <c r="J37" s="12">
        <v>0</v>
      </c>
      <c r="L37" s="30">
        <f>J37/J35*1</f>
        <v>0</v>
      </c>
      <c r="N37" s="8">
        <f t="shared" si="4"/>
        <v>0</v>
      </c>
      <c r="P37" s="30">
        <v>0</v>
      </c>
    </row>
    <row r="38" spans="1:16" x14ac:dyDescent="0.3">
      <c r="A38" s="104">
        <v>5103</v>
      </c>
      <c r="B38" s="10" t="s">
        <v>128</v>
      </c>
      <c r="C38" s="14"/>
      <c r="E38" s="6"/>
      <c r="F38" s="12">
        <v>79170900</v>
      </c>
      <c r="G38" s="6"/>
      <c r="H38" s="30">
        <f>F38/F35*1</f>
        <v>0.10728506704270209</v>
      </c>
      <c r="I38" s="6"/>
      <c r="J38" s="12">
        <v>42924500</v>
      </c>
      <c r="L38" s="30">
        <f>J38/J35*1</f>
        <v>5.5490006992352348E-2</v>
      </c>
      <c r="N38" s="8">
        <f t="shared" si="4"/>
        <v>36246400</v>
      </c>
      <c r="P38" s="30">
        <f t="shared" ref="P38:P43" si="5">N38/F38*1</f>
        <v>0.45782478158010076</v>
      </c>
    </row>
    <row r="39" spans="1:16" x14ac:dyDescent="0.3">
      <c r="A39" s="104">
        <v>5107</v>
      </c>
      <c r="B39" s="10" t="s">
        <v>129</v>
      </c>
      <c r="C39" s="14"/>
      <c r="E39" s="6"/>
      <c r="F39" s="12">
        <v>31689512</v>
      </c>
      <c r="G39" s="6"/>
      <c r="H39" s="30">
        <f>F39/F35*1</f>
        <v>4.2942690047359726E-2</v>
      </c>
      <c r="I39" s="6"/>
      <c r="J39" s="12">
        <v>174493921</v>
      </c>
      <c r="L39" s="30">
        <f>J39/J35*1</f>
        <v>0.22557441313033297</v>
      </c>
      <c r="N39" s="8">
        <f t="shared" si="4"/>
        <v>-142804409</v>
      </c>
      <c r="P39" s="30">
        <f t="shared" si="5"/>
        <v>-4.5063618840201771</v>
      </c>
    </row>
    <row r="40" spans="1:16" x14ac:dyDescent="0.3">
      <c r="A40" s="104">
        <v>5108</v>
      </c>
      <c r="B40" s="10" t="s">
        <v>130</v>
      </c>
      <c r="C40" s="14"/>
      <c r="E40" s="6"/>
      <c r="F40" s="12">
        <v>155000</v>
      </c>
      <c r="G40" s="6"/>
      <c r="H40" s="30">
        <f>F40/F35*1</f>
        <v>2.1004163640452267E-4</v>
      </c>
      <c r="I40" s="6"/>
      <c r="J40" s="12">
        <v>0</v>
      </c>
      <c r="L40" s="30">
        <f>J40/J35*1</f>
        <v>0</v>
      </c>
      <c r="N40" s="8">
        <f t="shared" si="4"/>
        <v>155000</v>
      </c>
      <c r="P40" s="30">
        <f t="shared" si="5"/>
        <v>1</v>
      </c>
    </row>
    <row r="41" spans="1:16" x14ac:dyDescent="0.3">
      <c r="A41" s="104">
        <v>5111</v>
      </c>
      <c r="B41" s="10" t="s">
        <v>168</v>
      </c>
      <c r="C41" s="14"/>
      <c r="E41" s="6"/>
      <c r="F41" s="12">
        <v>170423482</v>
      </c>
      <c r="G41" s="6"/>
      <c r="H41" s="30">
        <f>F41/F35*1</f>
        <v>0.23094210994217235</v>
      </c>
      <c r="I41" s="6"/>
      <c r="J41" s="12">
        <v>132298326</v>
      </c>
      <c r="K41" s="6"/>
      <c r="L41" s="30">
        <f>J41/J35*1</f>
        <v>0.17102668720233224</v>
      </c>
      <c r="M41" s="6"/>
      <c r="N41" s="8">
        <f t="shared" si="4"/>
        <v>38125156</v>
      </c>
      <c r="P41" s="30">
        <f t="shared" si="5"/>
        <v>0.22370835023779176</v>
      </c>
    </row>
    <row r="42" spans="1:16" x14ac:dyDescent="0.3">
      <c r="A42" s="104">
        <v>5120</v>
      </c>
      <c r="B42" s="10" t="s">
        <v>169</v>
      </c>
      <c r="C42" s="14"/>
      <c r="E42" s="6"/>
      <c r="F42" s="12">
        <v>121380829</v>
      </c>
      <c r="G42" s="6"/>
      <c r="H42" s="30">
        <f>F42/F35*1</f>
        <v>0.16448405129869381</v>
      </c>
      <c r="I42" s="6"/>
      <c r="J42" s="12">
        <v>104953564</v>
      </c>
      <c r="L42" s="30">
        <f>J42/J35*1</f>
        <v>0.13567715407826064</v>
      </c>
      <c r="N42" s="8">
        <f t="shared" si="4"/>
        <v>16427265</v>
      </c>
      <c r="P42" s="30">
        <f t="shared" si="5"/>
        <v>0.13533656950060871</v>
      </c>
    </row>
    <row r="43" spans="1:16" x14ac:dyDescent="0.3">
      <c r="A43" s="104">
        <v>5360</v>
      </c>
      <c r="B43" s="10" t="s">
        <v>132</v>
      </c>
      <c r="C43" s="14"/>
      <c r="E43" s="6"/>
      <c r="F43" s="12">
        <v>63971432</v>
      </c>
      <c r="G43" s="6"/>
      <c r="H43" s="30">
        <f>F43/F35*1</f>
        <v>8.6688156518842874E-2</v>
      </c>
      <c r="I43" s="6"/>
      <c r="J43" s="12">
        <v>63971432</v>
      </c>
      <c r="L43" s="30">
        <f>J43/J35*1</f>
        <v>8.2698114340080661E-2</v>
      </c>
      <c r="N43" s="8">
        <f t="shared" si="4"/>
        <v>0</v>
      </c>
      <c r="P43" s="30">
        <f t="shared" si="5"/>
        <v>0</v>
      </c>
    </row>
    <row r="44" spans="1:16" x14ac:dyDescent="0.3">
      <c r="B44" s="10"/>
      <c r="C44" s="5"/>
      <c r="F44" s="7"/>
      <c r="J44" s="7"/>
      <c r="N44" s="7"/>
    </row>
    <row r="45" spans="1:16" ht="16.2" thickBot="1" x14ac:dyDescent="0.35">
      <c r="A45" s="294" t="s">
        <v>165</v>
      </c>
      <c r="B45" s="294"/>
      <c r="C45" s="52"/>
      <c r="D45" s="52"/>
      <c r="E45" s="52"/>
      <c r="F45" s="53">
        <f>F31-F33</f>
        <v>52476322</v>
      </c>
      <c r="G45" s="52"/>
      <c r="H45" s="58">
        <f>F45/F9*1</f>
        <v>9.4575512938805794E-3</v>
      </c>
      <c r="I45" s="52"/>
      <c r="J45" s="53">
        <f>J31-J33</f>
        <v>34601858.800000191</v>
      </c>
      <c r="K45" s="52"/>
      <c r="L45" s="58">
        <f>J45/J9*1</f>
        <v>6.4958325751475745E-3</v>
      </c>
      <c r="M45" s="52"/>
      <c r="N45" s="53">
        <f>N31-N33</f>
        <v>17874463.199999928</v>
      </c>
      <c r="O45" s="52"/>
      <c r="P45" s="66">
        <f>N45/F45*1</f>
        <v>0.3406195883926455</v>
      </c>
    </row>
    <row r="46" spans="1:16" ht="47.4" thickTop="1" x14ac:dyDescent="0.3">
      <c r="A46" s="289" t="s">
        <v>0</v>
      </c>
      <c r="B46" s="289"/>
      <c r="C46" s="54"/>
      <c r="D46" s="55" t="s">
        <v>7</v>
      </c>
      <c r="E46" s="54"/>
      <c r="F46" s="54" t="s">
        <v>451</v>
      </c>
      <c r="G46" s="54"/>
      <c r="H46" s="55" t="s">
        <v>1</v>
      </c>
      <c r="I46" s="54"/>
      <c r="J46" s="54" t="s">
        <v>8</v>
      </c>
      <c r="K46" s="54"/>
      <c r="L46" s="55" t="s">
        <v>1</v>
      </c>
      <c r="M46" s="54"/>
      <c r="N46" s="55" t="s">
        <v>146</v>
      </c>
      <c r="O46" s="54"/>
      <c r="P46" s="55" t="s">
        <v>145</v>
      </c>
    </row>
    <row r="48" spans="1:16" ht="15" thickBot="1" x14ac:dyDescent="0.35">
      <c r="A48" s="106">
        <v>48</v>
      </c>
      <c r="B48" s="32" t="s">
        <v>117</v>
      </c>
      <c r="C48" s="33"/>
      <c r="D48" s="31"/>
      <c r="E48" s="31"/>
      <c r="F48" s="34">
        <f>F50+F53+F55+F61</f>
        <v>164819795.31</v>
      </c>
      <c r="G48" s="31"/>
      <c r="H48" s="123">
        <f>F48/F9*1</f>
        <v>2.9704666961819899E-2</v>
      </c>
      <c r="I48" s="31"/>
      <c r="J48" s="34">
        <f>J50+J53+J55+J61</f>
        <v>197098987.11000001</v>
      </c>
      <c r="K48" s="31"/>
      <c r="L48" s="123">
        <f>J48/J9*1</f>
        <v>3.7001538801658913E-2</v>
      </c>
      <c r="M48" s="31"/>
      <c r="N48" s="34">
        <f>N50+N53+N55+N61</f>
        <v>-37860895.109999999</v>
      </c>
      <c r="O48" s="31"/>
      <c r="P48" s="123">
        <f t="shared" ref="P48:P59" si="6">N48/F48*1</f>
        <v>-0.22971084898382282</v>
      </c>
    </row>
    <row r="49" spans="1:16" ht="15.6" thickTop="1" thickBot="1" x14ac:dyDescent="0.35">
      <c r="A49" s="105"/>
      <c r="B49" s="3"/>
      <c r="C49" s="5"/>
      <c r="F49" s="131"/>
      <c r="H49" s="28"/>
      <c r="J49" s="131"/>
      <c r="L49" s="28"/>
      <c r="N49" s="131"/>
      <c r="P49" s="28"/>
    </row>
    <row r="50" spans="1:16" ht="15.6" thickTop="1" thickBot="1" x14ac:dyDescent="0.35">
      <c r="A50" s="106">
        <v>4802</v>
      </c>
      <c r="B50" s="32" t="s">
        <v>118</v>
      </c>
      <c r="C50" s="33"/>
      <c r="D50" s="31"/>
      <c r="E50" s="31"/>
      <c r="F50" s="34">
        <f>SUM(F51:F52)</f>
        <v>120901293</v>
      </c>
      <c r="G50" s="31"/>
      <c r="H50" s="123">
        <f>F50/F48*1</f>
        <v>0.73353624042915333</v>
      </c>
      <c r="I50" s="31"/>
      <c r="J50" s="34">
        <f>SUM(J51:J52)</f>
        <v>96555589</v>
      </c>
      <c r="K50" s="31"/>
      <c r="L50" s="123">
        <f>J50/J48*1</f>
        <v>0.48988374022497022</v>
      </c>
      <c r="M50" s="31"/>
      <c r="N50" s="34">
        <f>SUM(N51:N52)</f>
        <v>24345704</v>
      </c>
      <c r="O50" s="31"/>
      <c r="P50" s="123">
        <f t="shared" si="6"/>
        <v>0.20136843366927432</v>
      </c>
    </row>
    <row r="51" spans="1:16" ht="15" thickTop="1" x14ac:dyDescent="0.3">
      <c r="A51" s="104">
        <v>480201</v>
      </c>
      <c r="B51" s="10" t="s">
        <v>456</v>
      </c>
      <c r="C51" s="14"/>
      <c r="E51" s="6"/>
      <c r="F51" s="21">
        <v>111836120</v>
      </c>
      <c r="G51" s="6"/>
      <c r="H51" s="37">
        <f>F51/F50*1</f>
        <v>0.92502004920658709</v>
      </c>
      <c r="I51" s="6"/>
      <c r="J51" s="21">
        <v>0</v>
      </c>
      <c r="L51" s="37">
        <v>0</v>
      </c>
      <c r="N51" s="21">
        <f t="shared" ref="N51:N52" si="7">F51-J51</f>
        <v>111836120</v>
      </c>
      <c r="P51" s="37">
        <v>0</v>
      </c>
    </row>
    <row r="52" spans="1:16" x14ac:dyDescent="0.3">
      <c r="A52" s="104">
        <v>480204</v>
      </c>
      <c r="B52" s="10" t="s">
        <v>119</v>
      </c>
      <c r="C52" s="14"/>
      <c r="E52" s="6"/>
      <c r="F52" s="21">
        <v>9065173</v>
      </c>
      <c r="G52" s="6"/>
      <c r="H52" s="37">
        <f>F52/F50*1</f>
        <v>7.4979950793412936E-2</v>
      </c>
      <c r="I52" s="6"/>
      <c r="J52" s="21">
        <v>96555589</v>
      </c>
      <c r="L52" s="37">
        <v>0</v>
      </c>
      <c r="N52" s="21">
        <f t="shared" si="7"/>
        <v>-87490416</v>
      </c>
      <c r="P52" s="37">
        <f t="shared" si="6"/>
        <v>-9.6512682107666343</v>
      </c>
    </row>
    <row r="53" spans="1:16" ht="15" thickBot="1" x14ac:dyDescent="0.35">
      <c r="A53" s="106">
        <v>4805</v>
      </c>
      <c r="B53" s="32" t="s">
        <v>120</v>
      </c>
      <c r="C53" s="33"/>
      <c r="D53" s="31"/>
      <c r="E53" s="31"/>
      <c r="F53" s="34">
        <f>F54</f>
        <v>4696253.3099999996</v>
      </c>
      <c r="G53" s="31"/>
      <c r="H53" s="123">
        <f>F53/F48*1</f>
        <v>2.8493260176467812E-2</v>
      </c>
      <c r="I53" s="31"/>
      <c r="J53" s="34">
        <f>J54</f>
        <v>5000</v>
      </c>
      <c r="K53" s="31"/>
      <c r="L53" s="123">
        <f>J53/J48*1</f>
        <v>2.5367963952090346E-5</v>
      </c>
      <c r="M53" s="31"/>
      <c r="N53" s="34">
        <f>N54</f>
        <v>0</v>
      </c>
      <c r="O53" s="31"/>
      <c r="P53" s="123">
        <f t="shared" si="6"/>
        <v>0</v>
      </c>
    </row>
    <row r="54" spans="1:16" ht="15" thickTop="1" x14ac:dyDescent="0.3">
      <c r="A54" s="104">
        <v>480590</v>
      </c>
      <c r="B54" s="10" t="s">
        <v>120</v>
      </c>
      <c r="C54" s="14"/>
      <c r="E54" s="6"/>
      <c r="F54" s="21">
        <v>4696253.3099999996</v>
      </c>
      <c r="G54" s="6"/>
      <c r="H54" s="37">
        <f>F54/F50*1</f>
        <v>3.8843697974346725E-2</v>
      </c>
      <c r="I54" s="6"/>
      <c r="J54" s="21">
        <v>5000</v>
      </c>
      <c r="L54" s="37">
        <v>0</v>
      </c>
      <c r="N54" s="21">
        <v>0</v>
      </c>
      <c r="P54" s="37">
        <f t="shared" si="6"/>
        <v>0</v>
      </c>
    </row>
    <row r="55" spans="1:16" ht="15" thickBot="1" x14ac:dyDescent="0.35">
      <c r="A55" s="106">
        <v>4808</v>
      </c>
      <c r="B55" s="32" t="s">
        <v>121</v>
      </c>
      <c r="C55" s="33"/>
      <c r="D55" s="31"/>
      <c r="E55" s="31"/>
      <c r="F55" s="34">
        <f>SUM(F56:F60)</f>
        <v>39222249</v>
      </c>
      <c r="G55" s="31"/>
      <c r="H55" s="123">
        <f>F55/F48*1</f>
        <v>0.23797049939437884</v>
      </c>
      <c r="I55" s="31"/>
      <c r="J55" s="34">
        <f>SUM(J56:J60)</f>
        <v>57060471.109999999</v>
      </c>
      <c r="K55" s="31"/>
      <c r="L55" s="123">
        <f>J55/J48*1</f>
        <v>0.28950159484155452</v>
      </c>
      <c r="M55" s="31"/>
      <c r="N55" s="34">
        <f>SUM(N56:N60)</f>
        <v>-18728672.109999999</v>
      </c>
      <c r="O55" s="31"/>
      <c r="P55" s="123">
        <f t="shared" si="6"/>
        <v>-0.47750122921304178</v>
      </c>
    </row>
    <row r="56" spans="1:16" ht="15" thickTop="1" x14ac:dyDescent="0.3">
      <c r="A56" s="104">
        <v>480817</v>
      </c>
      <c r="B56" s="10" t="s">
        <v>122</v>
      </c>
      <c r="C56" s="14"/>
      <c r="E56" s="6"/>
      <c r="F56" s="12">
        <v>29186603</v>
      </c>
      <c r="G56" s="6"/>
      <c r="H56" s="37">
        <f>F56/F55*1</f>
        <v>0.74413384607292665</v>
      </c>
      <c r="I56" s="6"/>
      <c r="J56" s="12">
        <v>32932044</v>
      </c>
      <c r="K56" s="6"/>
      <c r="L56" s="37">
        <f>J56/J55*1</f>
        <v>0.57714286894887856</v>
      </c>
      <c r="M56" s="6"/>
      <c r="N56" s="21">
        <f t="shared" ref="N56:N60" si="8">F56-J56</f>
        <v>-3745441</v>
      </c>
      <c r="P56" s="37">
        <f t="shared" si="6"/>
        <v>-0.12832740418609181</v>
      </c>
    </row>
    <row r="57" spans="1:16" x14ac:dyDescent="0.3">
      <c r="A57" s="104">
        <v>480818</v>
      </c>
      <c r="B57" s="10" t="s">
        <v>372</v>
      </c>
      <c r="C57" s="14"/>
      <c r="E57" s="6"/>
      <c r="F57" s="12">
        <v>801450</v>
      </c>
      <c r="G57" s="6"/>
      <c r="H57" s="30">
        <f>F57/F55*1</f>
        <v>2.0433555454711431E-2</v>
      </c>
      <c r="I57" s="6"/>
      <c r="J57" s="12">
        <v>0</v>
      </c>
      <c r="K57" s="6"/>
      <c r="L57" s="30">
        <f>J57/J56*1</f>
        <v>0</v>
      </c>
      <c r="M57" s="6"/>
      <c r="N57" s="8"/>
      <c r="P57" s="30">
        <f t="shared" si="6"/>
        <v>0</v>
      </c>
    </row>
    <row r="58" spans="1:16" x14ac:dyDescent="0.3">
      <c r="A58" s="104">
        <v>480819</v>
      </c>
      <c r="B58" s="10" t="s">
        <v>373</v>
      </c>
      <c r="C58" s="14"/>
      <c r="E58" s="6"/>
      <c r="F58" s="12">
        <v>89000</v>
      </c>
      <c r="G58" s="6"/>
      <c r="H58" s="30">
        <f>F58/F55*1</f>
        <v>2.2691202638584033E-3</v>
      </c>
      <c r="I58" s="6"/>
      <c r="J58" s="12">
        <v>0</v>
      </c>
      <c r="K58" s="6"/>
      <c r="L58" s="30">
        <f>J58/J55*1</f>
        <v>0</v>
      </c>
      <c r="M58" s="6"/>
      <c r="N58" s="8"/>
      <c r="P58" s="30">
        <f t="shared" si="6"/>
        <v>0</v>
      </c>
    </row>
    <row r="59" spans="1:16" x14ac:dyDescent="0.3">
      <c r="A59" s="104">
        <v>480826</v>
      </c>
      <c r="B59" s="10" t="s">
        <v>123</v>
      </c>
      <c r="C59" s="14"/>
      <c r="E59" s="6"/>
      <c r="F59" s="12">
        <v>9145196</v>
      </c>
      <c r="G59" s="6"/>
      <c r="H59" s="30">
        <f>F59/F55*1</f>
        <v>0.23316347820850356</v>
      </c>
      <c r="I59" s="6"/>
      <c r="J59" s="12">
        <v>8456177</v>
      </c>
      <c r="K59" s="6"/>
      <c r="L59" s="30">
        <f>J59/J55*1</f>
        <v>0.14819676100637788</v>
      </c>
      <c r="M59" s="6"/>
      <c r="N59" s="8">
        <f t="shared" si="8"/>
        <v>689019</v>
      </c>
      <c r="P59" s="30">
        <f t="shared" si="6"/>
        <v>7.5342179653667352E-2</v>
      </c>
    </row>
    <row r="60" spans="1:16" x14ac:dyDescent="0.3">
      <c r="A60" s="104">
        <v>480890</v>
      </c>
      <c r="B60" s="10" t="s">
        <v>124</v>
      </c>
      <c r="C60" s="14"/>
      <c r="E60" s="6"/>
      <c r="F60" s="12">
        <v>0</v>
      </c>
      <c r="G60" s="6"/>
      <c r="H60" s="30">
        <f>F60/F55*1</f>
        <v>0</v>
      </c>
      <c r="I60" s="6"/>
      <c r="J60" s="12">
        <v>15672250.109999999</v>
      </c>
      <c r="K60" s="6"/>
      <c r="L60" s="30">
        <f>J60/J55*1</f>
        <v>0.27466037004474358</v>
      </c>
      <c r="M60" s="6"/>
      <c r="N60" s="8">
        <f t="shared" si="8"/>
        <v>-15672250.109999999</v>
      </c>
      <c r="P60" s="30">
        <v>-1</v>
      </c>
    </row>
    <row r="61" spans="1:16" ht="15" thickBot="1" x14ac:dyDescent="0.35">
      <c r="A61" s="106">
        <v>4810</v>
      </c>
      <c r="B61" s="32" t="s">
        <v>125</v>
      </c>
      <c r="C61" s="33"/>
      <c r="D61" s="31"/>
      <c r="E61" s="31"/>
      <c r="F61" s="34">
        <f>SUM(F62:F62)</f>
        <v>0</v>
      </c>
      <c r="G61" s="31"/>
      <c r="H61" s="123">
        <f>F61/F48*1</f>
        <v>0</v>
      </c>
      <c r="I61" s="31"/>
      <c r="J61" s="34">
        <f>SUM(J62:J62)</f>
        <v>43477927</v>
      </c>
      <c r="K61" s="31"/>
      <c r="L61" s="123">
        <f>J61/J48*1</f>
        <v>0.22058929696952312</v>
      </c>
      <c r="M61" s="31"/>
      <c r="N61" s="34">
        <f>SUM(N62:N62)</f>
        <v>-43477927</v>
      </c>
      <c r="O61" s="31"/>
      <c r="P61" s="123">
        <v>-1</v>
      </c>
    </row>
    <row r="62" spans="1:16" ht="15" thickTop="1" x14ac:dyDescent="0.3">
      <c r="A62" s="104">
        <v>481090</v>
      </c>
      <c r="B62" s="10" t="s">
        <v>125</v>
      </c>
      <c r="C62" s="14"/>
      <c r="E62" s="6"/>
      <c r="F62" s="12">
        <v>0</v>
      </c>
      <c r="H62" s="30">
        <f>F62/F57*1</f>
        <v>0</v>
      </c>
      <c r="J62" s="21">
        <v>43477927</v>
      </c>
      <c r="L62" s="30">
        <f>J62/J61*1</f>
        <v>1</v>
      </c>
      <c r="N62" s="21">
        <f t="shared" ref="N62" si="9">F62-J62</f>
        <v>-43477927</v>
      </c>
      <c r="P62" s="37">
        <v>-1</v>
      </c>
    </row>
    <row r="63" spans="1:16" ht="15" thickBot="1" x14ac:dyDescent="0.35">
      <c r="A63" s="106">
        <v>58</v>
      </c>
      <c r="B63" s="156" t="s">
        <v>461</v>
      </c>
      <c r="C63" s="176"/>
      <c r="D63" s="32"/>
      <c r="E63" s="177"/>
      <c r="F63" s="34">
        <f>F65+F68+F71+F74</f>
        <v>77058.86</v>
      </c>
      <c r="G63" s="32"/>
      <c r="H63" s="123">
        <f>F63/F48*1</f>
        <v>4.675340110395384E-4</v>
      </c>
      <c r="I63" s="32"/>
      <c r="J63" s="34">
        <f>J65+J68+J71+J74</f>
        <v>44518.8</v>
      </c>
      <c r="K63" s="32"/>
      <c r="L63" s="123">
        <f>J63/J48*1</f>
        <v>2.2587026271806394E-4</v>
      </c>
      <c r="M63" s="32"/>
      <c r="N63" s="34">
        <f>N65</f>
        <v>32620.120000000003</v>
      </c>
      <c r="O63" s="32"/>
      <c r="P63" s="123">
        <f>N63/F63*1</f>
        <v>0.423314334003903</v>
      </c>
    </row>
    <row r="64" spans="1:16" ht="15.6" thickTop="1" thickBot="1" x14ac:dyDescent="0.35">
      <c r="A64" s="105"/>
      <c r="B64" s="179"/>
      <c r="C64" s="132"/>
      <c r="D64" s="3"/>
      <c r="E64" s="133"/>
      <c r="F64" s="131"/>
      <c r="G64" s="3"/>
      <c r="H64" s="28"/>
      <c r="I64" s="3"/>
      <c r="J64" s="131"/>
      <c r="K64" s="3"/>
      <c r="L64" s="28"/>
      <c r="M64" s="3"/>
      <c r="N64" s="131"/>
      <c r="O64" s="3"/>
      <c r="P64" s="28"/>
    </row>
    <row r="65" spans="1:16" ht="15.6" thickTop="1" thickBot="1" x14ac:dyDescent="0.35">
      <c r="A65" s="106">
        <v>5804</v>
      </c>
      <c r="B65" s="32" t="s">
        <v>141</v>
      </c>
      <c r="C65" s="33"/>
      <c r="D65" s="31"/>
      <c r="E65" s="31"/>
      <c r="F65" s="34">
        <f>F66</f>
        <v>75390</v>
      </c>
      <c r="G65" s="31"/>
      <c r="H65" s="123">
        <f>F65/F48*1</f>
        <v>4.574086495994205E-4</v>
      </c>
      <c r="I65" s="31"/>
      <c r="J65" s="34">
        <f>J66</f>
        <v>42930</v>
      </c>
      <c r="K65" s="31"/>
      <c r="L65" s="123">
        <f>J65/J48*1</f>
        <v>2.1780933849264772E-4</v>
      </c>
      <c r="M65" s="31"/>
      <c r="N65" s="34">
        <f>SUM(N66:N75)</f>
        <v>32620.120000000003</v>
      </c>
      <c r="O65" s="31"/>
      <c r="P65" s="123">
        <f>N65/F65*1</f>
        <v>0.43268497148162888</v>
      </c>
    </row>
    <row r="66" spans="1:16" ht="15" thickTop="1" x14ac:dyDescent="0.3">
      <c r="A66" s="104">
        <v>580490</v>
      </c>
      <c r="B66" s="10" t="s">
        <v>141</v>
      </c>
      <c r="C66" s="14"/>
      <c r="E66" s="6"/>
      <c r="F66" s="12">
        <v>75390</v>
      </c>
      <c r="G66" s="6"/>
      <c r="H66" s="37">
        <f>F66/F65*1</f>
        <v>1</v>
      </c>
      <c r="I66" s="6"/>
      <c r="J66" s="12">
        <v>42930</v>
      </c>
      <c r="L66" s="37">
        <f>J66/J63*1</f>
        <v>0.96431170651500031</v>
      </c>
      <c r="N66" s="21">
        <f t="shared" ref="N66:N75" si="10">F66-J66</f>
        <v>32460</v>
      </c>
      <c r="P66" s="37">
        <f t="shared" ref="P66:P75" si="11">N66/F66*1</f>
        <v>0.43056108237166735</v>
      </c>
    </row>
    <row r="67" spans="1:16" x14ac:dyDescent="0.3">
      <c r="A67" s="104"/>
      <c r="B67" s="10"/>
      <c r="C67" s="14"/>
      <c r="E67" s="6"/>
      <c r="F67" s="12"/>
      <c r="G67" s="6"/>
      <c r="H67" s="37"/>
      <c r="I67" s="6"/>
      <c r="J67" s="12"/>
      <c r="L67" s="37"/>
      <c r="N67" s="21"/>
      <c r="P67" s="37"/>
    </row>
    <row r="68" spans="1:16" x14ac:dyDescent="0.3">
      <c r="A68" s="106">
        <v>5810</v>
      </c>
      <c r="B68" s="156" t="s">
        <v>167</v>
      </c>
      <c r="C68" s="176"/>
      <c r="D68" s="32"/>
      <c r="E68" s="177"/>
      <c r="F68" s="178">
        <f>F69</f>
        <v>0</v>
      </c>
      <c r="G68" s="177"/>
      <c r="H68" s="42">
        <f>H69</f>
        <v>0</v>
      </c>
      <c r="I68" s="177"/>
      <c r="J68" s="178">
        <f>J69</f>
        <v>67.8</v>
      </c>
      <c r="K68" s="32"/>
      <c r="L68" s="42">
        <f>L69</f>
        <v>1</v>
      </c>
      <c r="M68" s="32"/>
      <c r="N68" s="41">
        <f>F68-J68</f>
        <v>-67.8</v>
      </c>
      <c r="O68" s="32"/>
      <c r="P68" s="42">
        <f>P69</f>
        <v>0</v>
      </c>
    </row>
    <row r="69" spans="1:16" x14ac:dyDescent="0.3">
      <c r="A69" s="104">
        <v>581090</v>
      </c>
      <c r="B69" s="17" t="s">
        <v>167</v>
      </c>
      <c r="C69" s="14"/>
      <c r="E69" s="6"/>
      <c r="F69" s="12">
        <v>0</v>
      </c>
      <c r="G69" s="6"/>
      <c r="H69" s="37">
        <f>F69/F65*1</f>
        <v>0</v>
      </c>
      <c r="I69" s="6"/>
      <c r="J69" s="12">
        <v>67.8</v>
      </c>
      <c r="L69" s="37">
        <f>J69/J68*1</f>
        <v>1</v>
      </c>
      <c r="N69" s="21">
        <f t="shared" si="10"/>
        <v>-67.8</v>
      </c>
      <c r="P69" s="37">
        <v>0</v>
      </c>
    </row>
    <row r="70" spans="1:16" x14ac:dyDescent="0.3">
      <c r="A70" s="104"/>
      <c r="B70" s="17"/>
      <c r="C70" s="14"/>
      <c r="E70" s="6"/>
      <c r="F70" s="12"/>
      <c r="G70" s="6"/>
      <c r="H70" s="37"/>
      <c r="I70" s="6"/>
      <c r="J70" s="12"/>
      <c r="L70" s="37"/>
      <c r="N70" s="21"/>
      <c r="P70" s="37"/>
    </row>
    <row r="71" spans="1:16" x14ac:dyDescent="0.3">
      <c r="A71" s="106">
        <v>5821</v>
      </c>
      <c r="B71" s="180" t="s">
        <v>365</v>
      </c>
      <c r="C71" s="176"/>
      <c r="D71" s="32"/>
      <c r="E71" s="177"/>
      <c r="F71" s="178">
        <f>F72</f>
        <v>0</v>
      </c>
      <c r="G71" s="177"/>
      <c r="H71" s="42">
        <f>H72</f>
        <v>0</v>
      </c>
      <c r="I71" s="177"/>
      <c r="J71" s="178">
        <f>J72</f>
        <v>0</v>
      </c>
      <c r="K71" s="32"/>
      <c r="L71" s="42">
        <f>L72</f>
        <v>0</v>
      </c>
      <c r="M71" s="32"/>
      <c r="N71" s="41">
        <f>F71-J71</f>
        <v>0</v>
      </c>
      <c r="O71" s="32"/>
      <c r="P71" s="42">
        <f>P72</f>
        <v>0</v>
      </c>
    </row>
    <row r="72" spans="1:16" x14ac:dyDescent="0.3">
      <c r="A72" s="104">
        <v>582101</v>
      </c>
      <c r="B72" s="10" t="s">
        <v>462</v>
      </c>
      <c r="C72" s="14"/>
      <c r="E72" s="6"/>
      <c r="F72" s="12">
        <v>0</v>
      </c>
      <c r="G72" s="6"/>
      <c r="H72" s="37">
        <f>F72/F65*1</f>
        <v>0</v>
      </c>
      <c r="I72" s="6"/>
      <c r="J72" s="12">
        <v>0</v>
      </c>
      <c r="L72" s="37">
        <v>0</v>
      </c>
      <c r="N72" s="21">
        <f t="shared" si="10"/>
        <v>0</v>
      </c>
      <c r="P72" s="37">
        <v>0</v>
      </c>
    </row>
    <row r="73" spans="1:16" x14ac:dyDescent="0.3">
      <c r="A73" s="104"/>
      <c r="B73" s="10"/>
      <c r="C73" s="14"/>
      <c r="E73" s="6"/>
      <c r="F73" s="12"/>
      <c r="G73" s="6"/>
      <c r="H73" s="37"/>
      <c r="I73" s="6"/>
      <c r="J73" s="12"/>
      <c r="L73" s="37"/>
      <c r="N73" s="21"/>
      <c r="P73" s="37"/>
    </row>
    <row r="74" spans="1:16" x14ac:dyDescent="0.3">
      <c r="A74" s="106">
        <v>5890</v>
      </c>
      <c r="B74" s="156" t="s">
        <v>143</v>
      </c>
      <c r="C74" s="176"/>
      <c r="D74" s="32"/>
      <c r="E74" s="177"/>
      <c r="F74" s="178">
        <f>F75</f>
        <v>1668.86</v>
      </c>
      <c r="G74" s="177"/>
      <c r="H74" s="42">
        <f>H75</f>
        <v>2.2136357607109695E-2</v>
      </c>
      <c r="I74" s="177"/>
      <c r="J74" s="178">
        <f>J75</f>
        <v>1521</v>
      </c>
      <c r="K74" s="32"/>
      <c r="L74" s="42">
        <f>L75</f>
        <v>1</v>
      </c>
      <c r="M74" s="32"/>
      <c r="N74" s="41">
        <f>F74-J74</f>
        <v>147.8599999999999</v>
      </c>
      <c r="O74" s="32"/>
      <c r="P74" s="42">
        <f>P75</f>
        <v>8.8599403185407946E-2</v>
      </c>
    </row>
    <row r="75" spans="1:16" x14ac:dyDescent="0.3">
      <c r="A75" s="104">
        <v>589090</v>
      </c>
      <c r="B75" s="10" t="s">
        <v>143</v>
      </c>
      <c r="C75" s="14"/>
      <c r="E75" s="6"/>
      <c r="F75" s="12">
        <v>1668.86</v>
      </c>
      <c r="G75" s="6"/>
      <c r="H75" s="37">
        <f>F75/F65*1</f>
        <v>2.2136357607109695E-2</v>
      </c>
      <c r="I75" s="6"/>
      <c r="J75" s="12">
        <v>1521</v>
      </c>
      <c r="L75" s="37">
        <f>J75/J74*1</f>
        <v>1</v>
      </c>
      <c r="N75" s="21">
        <f t="shared" si="10"/>
        <v>147.8599999999999</v>
      </c>
      <c r="P75" s="37">
        <f t="shared" si="11"/>
        <v>8.8599403185407946E-2</v>
      </c>
    </row>
    <row r="76" spans="1:16" x14ac:dyDescent="0.3">
      <c r="B76" s="10"/>
      <c r="C76" s="14"/>
      <c r="E76" s="6"/>
      <c r="F76" s="8"/>
      <c r="G76" s="6"/>
      <c r="H76" s="6"/>
      <c r="I76" s="6"/>
      <c r="J76" s="8"/>
      <c r="L76" s="6"/>
      <c r="N76" s="8"/>
    </row>
    <row r="77" spans="1:16" ht="16.2" thickBot="1" x14ac:dyDescent="0.35">
      <c r="A77" s="294" t="s">
        <v>460</v>
      </c>
      <c r="B77" s="294"/>
      <c r="C77" s="52"/>
      <c r="D77" s="52"/>
      <c r="E77" s="52"/>
      <c r="F77" s="53">
        <f>F45+F48-F63</f>
        <v>217219058.44999999</v>
      </c>
      <c r="G77" s="52"/>
      <c r="H77" s="58">
        <f>F77/F9*1</f>
        <v>3.9148330313609224E-2</v>
      </c>
      <c r="I77" s="52"/>
      <c r="J77" s="53">
        <f>J45+J48-J63</f>
        <v>231656327.11000019</v>
      </c>
      <c r="K77" s="52"/>
      <c r="L77" s="58">
        <f>J77/J9*1</f>
        <v>4.3489013829516379E-2</v>
      </c>
      <c r="M77" s="52"/>
      <c r="N77" s="53">
        <f>F77-J77</f>
        <v>-14437268.660000205</v>
      </c>
      <c r="O77" s="52"/>
      <c r="P77" s="66">
        <f>N77/F77*1</f>
        <v>-6.6464097409405773E-2</v>
      </c>
    </row>
    <row r="78" spans="1:16" ht="15" thickTop="1" x14ac:dyDescent="0.3">
      <c r="C78" s="5"/>
      <c r="D78" s="7"/>
      <c r="J78" s="7"/>
      <c r="N78" s="7"/>
    </row>
    <row r="79" spans="1:16" x14ac:dyDescent="0.3">
      <c r="C79" s="5"/>
      <c r="D79" s="7"/>
      <c r="F79" s="75"/>
      <c r="J79" s="75"/>
      <c r="N79" s="7"/>
    </row>
    <row r="80" spans="1:16" x14ac:dyDescent="0.3">
      <c r="C80" s="5"/>
      <c r="D80" s="7"/>
      <c r="F80" s="75"/>
      <c r="J80" s="7"/>
    </row>
    <row r="81" spans="1:16" x14ac:dyDescent="0.3">
      <c r="C81" s="5"/>
      <c r="D81" s="7"/>
      <c r="F81" s="75"/>
      <c r="J81" s="7"/>
    </row>
    <row r="82" spans="1:16" x14ac:dyDescent="0.3">
      <c r="C82" s="5"/>
      <c r="D82" s="7"/>
      <c r="F82" s="75"/>
      <c r="J82" s="7"/>
    </row>
    <row r="83" spans="1:16" x14ac:dyDescent="0.3">
      <c r="A83" s="6"/>
      <c r="B83" s="6"/>
      <c r="C83" s="14"/>
      <c r="D83" s="8"/>
      <c r="E83" s="6"/>
      <c r="F83" s="171"/>
      <c r="G83" s="6"/>
      <c r="H83" s="6"/>
      <c r="I83" s="6"/>
      <c r="J83" s="8"/>
      <c r="K83" s="6"/>
      <c r="L83" s="6"/>
      <c r="M83" s="6"/>
      <c r="N83" s="6"/>
      <c r="O83" s="6"/>
      <c r="P83" s="6"/>
    </row>
    <row r="84" spans="1:16" x14ac:dyDescent="0.3">
      <c r="A84" s="162"/>
      <c r="B84" s="60"/>
      <c r="C84" s="170"/>
      <c r="D84" s="162"/>
      <c r="E84" s="6"/>
      <c r="F84" s="171"/>
      <c r="G84" s="6"/>
      <c r="H84" s="6"/>
      <c r="I84" s="6"/>
      <c r="J84" s="171"/>
      <c r="K84" s="6"/>
      <c r="L84" s="168"/>
      <c r="M84" s="168"/>
      <c r="N84" s="168"/>
      <c r="O84" s="168"/>
      <c r="P84" s="168"/>
    </row>
    <row r="85" spans="1:16" x14ac:dyDescent="0.3">
      <c r="A85" s="6"/>
      <c r="B85" s="96" t="s">
        <v>453</v>
      </c>
      <c r="C85" s="14"/>
      <c r="D85" s="8"/>
      <c r="E85" s="6"/>
      <c r="F85" s="6"/>
      <c r="G85" s="6"/>
      <c r="H85" s="6"/>
      <c r="I85" s="6"/>
      <c r="J85" s="8"/>
      <c r="K85" s="6"/>
      <c r="L85" s="279" t="s">
        <v>483</v>
      </c>
      <c r="M85" s="279"/>
      <c r="N85" s="279"/>
      <c r="O85" s="279"/>
      <c r="P85" s="279"/>
    </row>
    <row r="86" spans="1:16" x14ac:dyDescent="0.3">
      <c r="A86" s="6"/>
      <c r="B86" s="96" t="s">
        <v>160</v>
      </c>
      <c r="C86" s="14"/>
      <c r="D86" s="8"/>
      <c r="E86" s="6"/>
      <c r="F86" s="171"/>
      <c r="G86" s="6"/>
      <c r="H86" s="6"/>
      <c r="I86" s="6"/>
      <c r="J86" s="171"/>
      <c r="K86" s="6"/>
      <c r="L86" s="287" t="s">
        <v>479</v>
      </c>
      <c r="M86" s="287"/>
      <c r="N86" s="287"/>
      <c r="O86" s="287"/>
      <c r="P86" s="287"/>
    </row>
    <row r="87" spans="1:16" x14ac:dyDescent="0.3">
      <c r="A87" s="6"/>
      <c r="B87" s="6"/>
      <c r="C87" s="6"/>
      <c r="D87" s="14"/>
      <c r="E87" s="14"/>
      <c r="F87" s="169"/>
      <c r="G87" s="169"/>
      <c r="H87" s="6"/>
      <c r="I87" s="6"/>
      <c r="J87" s="169"/>
      <c r="K87" s="21"/>
      <c r="L87" s="6"/>
      <c r="M87" s="6"/>
      <c r="N87" s="6"/>
      <c r="O87" s="6"/>
      <c r="P87" s="6"/>
    </row>
    <row r="88" spans="1:16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x14ac:dyDescent="0.3">
      <c r="A90" s="6"/>
      <c r="B90" s="6"/>
      <c r="C90" s="6"/>
      <c r="D90" s="6"/>
      <c r="E90" s="6"/>
      <c r="F90" s="295"/>
      <c r="G90" s="295"/>
      <c r="H90" s="295"/>
      <c r="I90" s="295"/>
      <c r="J90" s="295"/>
      <c r="K90" s="6"/>
      <c r="L90" s="6"/>
      <c r="M90" s="6"/>
      <c r="N90" s="6"/>
      <c r="O90" s="6"/>
      <c r="P90" s="6"/>
    </row>
    <row r="91" spans="1:16" x14ac:dyDescent="0.3">
      <c r="A91" s="6"/>
      <c r="B91" s="6"/>
      <c r="C91" s="6"/>
      <c r="D91" s="6"/>
      <c r="E91" s="6"/>
      <c r="F91" s="287" t="s">
        <v>161</v>
      </c>
      <c r="G91" s="287"/>
      <c r="H91" s="287"/>
      <c r="I91" s="287"/>
      <c r="J91" s="287"/>
      <c r="K91" s="6"/>
      <c r="L91" s="6"/>
      <c r="M91" s="6"/>
      <c r="N91" s="6"/>
      <c r="O91" s="6"/>
      <c r="P91" s="6"/>
    </row>
    <row r="92" spans="1:16" x14ac:dyDescent="0.3">
      <c r="A92" s="6"/>
      <c r="B92" s="6"/>
      <c r="C92" s="6"/>
      <c r="D92" s="6"/>
      <c r="E92" s="6"/>
      <c r="F92" s="6"/>
      <c r="G92" s="6"/>
      <c r="H92" s="132" t="s">
        <v>251</v>
      </c>
      <c r="I92" s="6"/>
      <c r="J92" s="6"/>
      <c r="K92" s="6"/>
      <c r="L92" s="6"/>
      <c r="M92" s="6"/>
      <c r="N92" s="6"/>
      <c r="O92" s="6"/>
      <c r="P92" s="6"/>
    </row>
    <row r="93" spans="1:16" x14ac:dyDescent="0.3">
      <c r="A93" s="6"/>
      <c r="B93" s="6"/>
      <c r="C93" s="6"/>
      <c r="D93" s="6"/>
      <c r="E93" s="6"/>
      <c r="F93" s="287" t="s">
        <v>480</v>
      </c>
      <c r="G93" s="287"/>
      <c r="H93" s="287"/>
      <c r="I93" s="287"/>
      <c r="J93" s="287"/>
      <c r="K93" s="6"/>
      <c r="L93" s="6"/>
      <c r="M93" s="6"/>
      <c r="N93" s="6"/>
      <c r="O93" s="6"/>
      <c r="P93" s="6"/>
    </row>
    <row r="94" spans="1:16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</sheetData>
  <mergeCells count="16">
    <mergeCell ref="A1:P1"/>
    <mergeCell ref="A2:P2"/>
    <mergeCell ref="A3:P3"/>
    <mergeCell ref="A4:P4"/>
    <mergeCell ref="A5:P5"/>
    <mergeCell ref="A19:B19"/>
    <mergeCell ref="A31:B31"/>
    <mergeCell ref="A45:B45"/>
    <mergeCell ref="A77:B77"/>
    <mergeCell ref="A7:B7"/>
    <mergeCell ref="F90:J90"/>
    <mergeCell ref="F91:J91"/>
    <mergeCell ref="F93:J93"/>
    <mergeCell ref="A46:B46"/>
    <mergeCell ref="L85:P85"/>
    <mergeCell ref="L86:P86"/>
  </mergeCells>
  <printOptions horizontalCentered="1"/>
  <pageMargins left="0.11811023622047245" right="0.11811023622047245" top="0.35433070866141736" bottom="0.15748031496062992" header="0.31496062992125984" footer="0.31496062992125984"/>
  <pageSetup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B8E9E-3F41-40EB-868D-0D2869DFBE0C}">
  <sheetPr>
    <tabColor theme="6" tint="0.59999389629810485"/>
  </sheetPr>
  <dimension ref="A1:K276"/>
  <sheetViews>
    <sheetView zoomScale="94" zoomScaleNormal="94" workbookViewId="0">
      <selection sqref="A1:F1"/>
    </sheetView>
  </sheetViews>
  <sheetFormatPr baseColWidth="10" defaultRowHeight="14.4" x14ac:dyDescent="0.3"/>
  <cols>
    <col min="1" max="1" width="11.5546875" style="104"/>
    <col min="2" max="2" width="49.5546875" style="1" customWidth="1"/>
    <col min="3" max="3" width="23.21875" style="189" customWidth="1"/>
    <col min="4" max="4" width="25.77734375" style="189" customWidth="1"/>
    <col min="5" max="5" width="24.44140625" style="189" customWidth="1"/>
    <col min="6" max="6" width="26.5546875" style="189" customWidth="1"/>
    <col min="7" max="7" width="7" style="1" customWidth="1"/>
    <col min="8" max="16384" width="11.5546875" style="1"/>
  </cols>
  <sheetData>
    <row r="1" spans="1:11" ht="17.399999999999999" x14ac:dyDescent="0.3">
      <c r="A1" s="282" t="s">
        <v>3</v>
      </c>
      <c r="B1" s="282"/>
      <c r="C1" s="282"/>
      <c r="D1" s="282"/>
      <c r="E1" s="282"/>
      <c r="F1" s="282"/>
      <c r="G1" s="80"/>
      <c r="H1" s="80"/>
      <c r="I1" s="80"/>
    </row>
    <row r="2" spans="1:11" ht="17.399999999999999" x14ac:dyDescent="0.3">
      <c r="A2" s="282" t="s">
        <v>4</v>
      </c>
      <c r="B2" s="282"/>
      <c r="C2" s="282"/>
      <c r="D2" s="282"/>
      <c r="E2" s="282"/>
      <c r="F2" s="282"/>
      <c r="G2" s="80"/>
      <c r="H2" s="80"/>
      <c r="I2" s="80"/>
    </row>
    <row r="3" spans="1:11" ht="17.399999999999999" x14ac:dyDescent="0.3">
      <c r="A3" s="282" t="s">
        <v>482</v>
      </c>
      <c r="B3" s="282"/>
      <c r="C3" s="282"/>
      <c r="D3" s="282"/>
      <c r="E3" s="282"/>
      <c r="F3" s="282"/>
      <c r="G3" s="80"/>
      <c r="H3" s="80"/>
      <c r="I3" s="80"/>
    </row>
    <row r="4" spans="1:11" ht="17.399999999999999" x14ac:dyDescent="0.3">
      <c r="A4" s="282" t="s">
        <v>485</v>
      </c>
      <c r="B4" s="282"/>
      <c r="C4" s="282"/>
      <c r="D4" s="282"/>
      <c r="E4" s="282"/>
      <c r="F4" s="282"/>
      <c r="G4" s="80"/>
      <c r="H4" s="80"/>
      <c r="I4" s="80"/>
    </row>
    <row r="5" spans="1:11" ht="17.399999999999999" x14ac:dyDescent="0.3">
      <c r="A5" s="282" t="s">
        <v>6</v>
      </c>
      <c r="B5" s="282"/>
      <c r="C5" s="282"/>
      <c r="D5" s="282"/>
      <c r="E5" s="282"/>
      <c r="F5" s="282"/>
      <c r="G5" s="80"/>
      <c r="H5" s="80"/>
      <c r="I5" s="80"/>
      <c r="J5" s="80"/>
      <c r="K5" s="80"/>
    </row>
    <row r="6" spans="1:11" ht="17.399999999999999" x14ac:dyDescent="0.3">
      <c r="A6" s="140"/>
      <c r="B6" s="79"/>
      <c r="C6" s="79"/>
      <c r="D6" s="79"/>
      <c r="E6" s="79"/>
      <c r="F6" s="79"/>
      <c r="G6" s="80"/>
      <c r="H6" s="80"/>
      <c r="I6" s="80"/>
    </row>
    <row r="7" spans="1:11" ht="15.6" x14ac:dyDescent="0.3">
      <c r="A7" s="181" t="s">
        <v>172</v>
      </c>
      <c r="B7" s="181" t="s">
        <v>173</v>
      </c>
      <c r="C7" s="182" t="s">
        <v>379</v>
      </c>
      <c r="D7" s="183" t="s">
        <v>442</v>
      </c>
      <c r="E7" s="183" t="s">
        <v>443</v>
      </c>
      <c r="F7" s="182" t="s">
        <v>380</v>
      </c>
    </row>
    <row r="8" spans="1:11" ht="15.6" x14ac:dyDescent="0.3">
      <c r="A8" s="231"/>
      <c r="B8" s="231"/>
      <c r="C8" s="232"/>
      <c r="D8" s="233"/>
      <c r="E8" s="233"/>
      <c r="F8" s="232"/>
    </row>
    <row r="9" spans="1:11" ht="15.6" x14ac:dyDescent="0.3">
      <c r="A9" s="237">
        <v>1</v>
      </c>
      <c r="B9" s="84" t="s">
        <v>178</v>
      </c>
      <c r="C9" s="238">
        <f>C11+C23+C33+C36+C57</f>
        <v>42089303080.819992</v>
      </c>
      <c r="D9" s="238">
        <f>D11+D23+D33+D36+D57</f>
        <v>12425550922.599998</v>
      </c>
      <c r="E9" s="238">
        <f>E11+E23+E33+E36+E57</f>
        <v>11412352030.200001</v>
      </c>
      <c r="F9" s="238">
        <f>C9+D9-E9</f>
        <v>43102501973.219986</v>
      </c>
    </row>
    <row r="10" spans="1:11" ht="15.6" x14ac:dyDescent="0.3">
      <c r="A10" s="234"/>
      <c r="B10" s="198"/>
      <c r="C10" s="235"/>
      <c r="D10" s="235"/>
      <c r="E10" s="235"/>
      <c r="F10" s="235"/>
    </row>
    <row r="11" spans="1:11" x14ac:dyDescent="0.3">
      <c r="A11" s="242">
        <v>11</v>
      </c>
      <c r="B11" s="243" t="s">
        <v>179</v>
      </c>
      <c r="C11" s="244">
        <f>C12+C14+C19+C21</f>
        <v>25704235236.07</v>
      </c>
      <c r="D11" s="244">
        <f>D12+D14+D19+D21</f>
        <v>6545294639.7799997</v>
      </c>
      <c r="E11" s="244">
        <f>E12+E14+E19+E21</f>
        <v>5029177752</v>
      </c>
      <c r="F11" s="244">
        <f t="shared" ref="F11:F70" si="0">C11+D11-E11</f>
        <v>27220352123.849998</v>
      </c>
    </row>
    <row r="12" spans="1:11" x14ac:dyDescent="0.3">
      <c r="A12" s="228">
        <v>1105</v>
      </c>
      <c r="B12" s="229" t="s">
        <v>381</v>
      </c>
      <c r="C12" s="230">
        <f>C13</f>
        <v>0</v>
      </c>
      <c r="D12" s="230">
        <f t="shared" ref="D12:E12" si="1">D13</f>
        <v>1000000</v>
      </c>
      <c r="E12" s="230">
        <f t="shared" si="1"/>
        <v>0</v>
      </c>
      <c r="F12" s="230">
        <f t="shared" si="0"/>
        <v>1000000</v>
      </c>
    </row>
    <row r="13" spans="1:11" x14ac:dyDescent="0.3">
      <c r="A13" s="194">
        <v>110502</v>
      </c>
      <c r="B13" s="195" t="s">
        <v>181</v>
      </c>
      <c r="C13" s="186">
        <v>0</v>
      </c>
      <c r="D13" s="186">
        <v>1000000</v>
      </c>
      <c r="E13" s="186">
        <v>0</v>
      </c>
      <c r="F13" s="186">
        <f t="shared" si="0"/>
        <v>1000000</v>
      </c>
    </row>
    <row r="14" spans="1:11" x14ac:dyDescent="0.3">
      <c r="A14" s="228">
        <v>1110</v>
      </c>
      <c r="B14" s="229" t="s">
        <v>182</v>
      </c>
      <c r="C14" s="230">
        <f>SUM(C15:C18)</f>
        <v>7501952360.5200005</v>
      </c>
      <c r="D14" s="230">
        <f t="shared" ref="D14:F14" si="2">SUM(D15:D18)</f>
        <v>5142647587.7799997</v>
      </c>
      <c r="E14" s="230">
        <f t="shared" si="2"/>
        <v>4918914377</v>
      </c>
      <c r="F14" s="230">
        <f t="shared" si="2"/>
        <v>7725685571.2999992</v>
      </c>
    </row>
    <row r="15" spans="1:11" x14ac:dyDescent="0.3">
      <c r="A15" s="194">
        <v>111005</v>
      </c>
      <c r="B15" s="195" t="s">
        <v>183</v>
      </c>
      <c r="C15" s="186">
        <v>1082387124.6600001</v>
      </c>
      <c r="D15" s="186">
        <v>5035284912.7799997</v>
      </c>
      <c r="E15" s="186">
        <v>4918914377</v>
      </c>
      <c r="F15" s="186">
        <f t="shared" si="0"/>
        <v>1198757660.4399996</v>
      </c>
    </row>
    <row r="16" spans="1:11" x14ac:dyDescent="0.3">
      <c r="A16" s="194">
        <v>111006</v>
      </c>
      <c r="B16" s="195" t="s">
        <v>184</v>
      </c>
      <c r="C16" s="186">
        <v>6856328.0199999996</v>
      </c>
      <c r="D16" s="186">
        <v>0</v>
      </c>
      <c r="E16" s="186">
        <v>0</v>
      </c>
      <c r="F16" s="186">
        <f t="shared" si="0"/>
        <v>6856328.0199999996</v>
      </c>
    </row>
    <row r="17" spans="1:6" x14ac:dyDescent="0.3">
      <c r="A17" s="194">
        <v>111008</v>
      </c>
      <c r="B17" s="195" t="s">
        <v>444</v>
      </c>
      <c r="C17" s="186">
        <v>1804161939.26</v>
      </c>
      <c r="D17" s="186">
        <v>0</v>
      </c>
      <c r="E17" s="186">
        <v>0</v>
      </c>
      <c r="F17" s="186">
        <f t="shared" si="0"/>
        <v>1804161939.26</v>
      </c>
    </row>
    <row r="18" spans="1:6" x14ac:dyDescent="0.3">
      <c r="A18" s="194">
        <v>111090</v>
      </c>
      <c r="B18" s="195" t="s">
        <v>185</v>
      </c>
      <c r="C18" s="186">
        <v>4608546968.5799999</v>
      </c>
      <c r="D18" s="186">
        <v>107362675</v>
      </c>
      <c r="E18" s="186">
        <v>0</v>
      </c>
      <c r="F18" s="186">
        <f t="shared" si="0"/>
        <v>4715909643.5799999</v>
      </c>
    </row>
    <row r="19" spans="1:6" x14ac:dyDescent="0.3">
      <c r="A19" s="228">
        <v>1132</v>
      </c>
      <c r="B19" s="229" t="s">
        <v>186</v>
      </c>
      <c r="C19" s="230">
        <f>C20</f>
        <v>12021097891.02</v>
      </c>
      <c r="D19" s="230">
        <f t="shared" ref="D19:E19" si="3">D20</f>
        <v>1401647052</v>
      </c>
      <c r="E19" s="230">
        <f t="shared" si="3"/>
        <v>110263375</v>
      </c>
      <c r="F19" s="230">
        <f t="shared" si="0"/>
        <v>13312481568.02</v>
      </c>
    </row>
    <row r="20" spans="1:6" x14ac:dyDescent="0.3">
      <c r="A20" s="194">
        <v>113210</v>
      </c>
      <c r="B20" s="195" t="s">
        <v>187</v>
      </c>
      <c r="C20" s="186">
        <v>12021097891.02</v>
      </c>
      <c r="D20" s="186">
        <v>1401647052</v>
      </c>
      <c r="E20" s="186">
        <v>110263375</v>
      </c>
      <c r="F20" s="186">
        <f t="shared" si="0"/>
        <v>13312481568.02</v>
      </c>
    </row>
    <row r="21" spans="1:6" x14ac:dyDescent="0.3">
      <c r="A21" s="228">
        <v>1133</v>
      </c>
      <c r="B21" s="229" t="s">
        <v>188</v>
      </c>
      <c r="C21" s="230">
        <f>C22</f>
        <v>6181184984.5299997</v>
      </c>
      <c r="D21" s="230">
        <f t="shared" ref="D21:E21" si="4">D22</f>
        <v>0</v>
      </c>
      <c r="E21" s="230">
        <f t="shared" si="4"/>
        <v>0</v>
      </c>
      <c r="F21" s="230">
        <f t="shared" si="0"/>
        <v>6181184984.5299997</v>
      </c>
    </row>
    <row r="22" spans="1:6" x14ac:dyDescent="0.3">
      <c r="A22" s="192">
        <v>113301</v>
      </c>
      <c r="B22" s="184" t="s">
        <v>189</v>
      </c>
      <c r="C22" s="186">
        <v>6181184984.5299997</v>
      </c>
      <c r="D22" s="186">
        <v>0</v>
      </c>
      <c r="E22" s="186">
        <v>0</v>
      </c>
      <c r="F22" s="186">
        <f t="shared" si="0"/>
        <v>6181184984.5299997</v>
      </c>
    </row>
    <row r="23" spans="1:6" x14ac:dyDescent="0.3">
      <c r="A23" s="242">
        <v>13</v>
      </c>
      <c r="B23" s="243" t="s">
        <v>190</v>
      </c>
      <c r="C23" s="244">
        <f>C24+C26+C29+C31</f>
        <v>2100992864.05</v>
      </c>
      <c r="D23" s="244">
        <f t="shared" ref="D23:E23" si="5">D24+D26+D29+D31</f>
        <v>5778640112</v>
      </c>
      <c r="E23" s="244">
        <f t="shared" si="5"/>
        <v>6278906946.1999998</v>
      </c>
      <c r="F23" s="244">
        <f t="shared" si="0"/>
        <v>1600726029.8500004</v>
      </c>
    </row>
    <row r="24" spans="1:6" x14ac:dyDescent="0.3">
      <c r="A24" s="228">
        <v>1317</v>
      </c>
      <c r="B24" s="229" t="s">
        <v>191</v>
      </c>
      <c r="C24" s="230">
        <f>C25</f>
        <v>1971838652.05</v>
      </c>
      <c r="D24" s="230">
        <f t="shared" ref="D24:E24" si="6">D25</f>
        <v>5719632280</v>
      </c>
      <c r="E24" s="230">
        <f t="shared" si="6"/>
        <v>6232124607.1999998</v>
      </c>
      <c r="F24" s="230">
        <f t="shared" si="0"/>
        <v>1459346324.8500004</v>
      </c>
    </row>
    <row r="25" spans="1:6" x14ac:dyDescent="0.3">
      <c r="A25" s="194">
        <v>131703</v>
      </c>
      <c r="B25" s="195" t="s">
        <v>107</v>
      </c>
      <c r="C25" s="186">
        <v>1971838652.05</v>
      </c>
      <c r="D25" s="186">
        <v>5719632280</v>
      </c>
      <c r="E25" s="186">
        <v>6232124607.1999998</v>
      </c>
      <c r="F25" s="186">
        <f t="shared" si="0"/>
        <v>1459346324.8500004</v>
      </c>
    </row>
    <row r="26" spans="1:6" x14ac:dyDescent="0.3">
      <c r="A26" s="228">
        <v>1384</v>
      </c>
      <c r="B26" s="229" t="s">
        <v>192</v>
      </c>
      <c r="C26" s="230">
        <f>C27+C28</f>
        <v>14313972</v>
      </c>
      <c r="D26" s="230">
        <f t="shared" ref="D26:E26" si="7">D27+D28</f>
        <v>43418014</v>
      </c>
      <c r="E26" s="230">
        <f t="shared" si="7"/>
        <v>36782339</v>
      </c>
      <c r="F26" s="230">
        <f t="shared" si="0"/>
        <v>20949647</v>
      </c>
    </row>
    <row r="27" spans="1:6" x14ac:dyDescent="0.3">
      <c r="A27" s="194">
        <v>138439</v>
      </c>
      <c r="B27" s="195" t="s">
        <v>193</v>
      </c>
      <c r="C27" s="186">
        <v>1877792</v>
      </c>
      <c r="D27" s="186">
        <v>31724114</v>
      </c>
      <c r="E27" s="186">
        <v>15766909</v>
      </c>
      <c r="F27" s="186">
        <f t="shared" si="0"/>
        <v>17834997</v>
      </c>
    </row>
    <row r="28" spans="1:6" x14ac:dyDescent="0.3">
      <c r="A28" s="194">
        <v>138490</v>
      </c>
      <c r="B28" s="195" t="s">
        <v>194</v>
      </c>
      <c r="C28" s="186">
        <v>12436180</v>
      </c>
      <c r="D28" s="186">
        <v>11693900</v>
      </c>
      <c r="E28" s="186">
        <v>21015430</v>
      </c>
      <c r="F28" s="186">
        <f t="shared" si="0"/>
        <v>3114650</v>
      </c>
    </row>
    <row r="29" spans="1:6" x14ac:dyDescent="0.3">
      <c r="A29" s="228">
        <v>1385</v>
      </c>
      <c r="B29" s="229" t="s">
        <v>382</v>
      </c>
      <c r="C29" s="230">
        <f>C30</f>
        <v>114840240</v>
      </c>
      <c r="D29" s="230">
        <f t="shared" ref="D29:E29" si="8">D30</f>
        <v>15589818</v>
      </c>
      <c r="E29" s="230">
        <f t="shared" si="8"/>
        <v>10000000</v>
      </c>
      <c r="F29" s="230">
        <f t="shared" si="0"/>
        <v>120430058</v>
      </c>
    </row>
    <row r="30" spans="1:6" x14ac:dyDescent="0.3">
      <c r="A30" s="194">
        <v>138502</v>
      </c>
      <c r="B30" s="195" t="s">
        <v>196</v>
      </c>
      <c r="C30" s="186">
        <v>114840240</v>
      </c>
      <c r="D30" s="186">
        <v>15589818</v>
      </c>
      <c r="E30" s="186">
        <v>10000000</v>
      </c>
      <c r="F30" s="186">
        <f t="shared" si="0"/>
        <v>120430058</v>
      </c>
    </row>
    <row r="31" spans="1:6" x14ac:dyDescent="0.3">
      <c r="A31" s="228">
        <v>1386</v>
      </c>
      <c r="B31" s="229" t="s">
        <v>383</v>
      </c>
      <c r="C31" s="230">
        <f>C32</f>
        <v>0</v>
      </c>
      <c r="D31" s="230">
        <f t="shared" ref="D31:E31" si="9">D32</f>
        <v>0</v>
      </c>
      <c r="E31" s="230">
        <f t="shared" si="9"/>
        <v>0</v>
      </c>
      <c r="F31" s="230">
        <f t="shared" si="0"/>
        <v>0</v>
      </c>
    </row>
    <row r="32" spans="1:6" x14ac:dyDescent="0.3">
      <c r="A32" s="194">
        <v>138602</v>
      </c>
      <c r="B32" s="195" t="s">
        <v>198</v>
      </c>
      <c r="C32" s="186">
        <v>0</v>
      </c>
      <c r="D32" s="186">
        <v>0</v>
      </c>
      <c r="E32" s="186">
        <v>0</v>
      </c>
      <c r="F32" s="186">
        <f t="shared" si="0"/>
        <v>0</v>
      </c>
    </row>
    <row r="33" spans="1:6" x14ac:dyDescent="0.3">
      <c r="A33" s="242">
        <v>15</v>
      </c>
      <c r="B33" s="243" t="s">
        <v>199</v>
      </c>
      <c r="C33" s="244">
        <f>C34</f>
        <v>19247515.82</v>
      </c>
      <c r="D33" s="244">
        <f t="shared" ref="D33:E34" si="10">D34</f>
        <v>7256189</v>
      </c>
      <c r="E33" s="244">
        <f t="shared" si="10"/>
        <v>14895539</v>
      </c>
      <c r="F33" s="244">
        <f t="shared" si="0"/>
        <v>11608165.82</v>
      </c>
    </row>
    <row r="34" spans="1:6" x14ac:dyDescent="0.3">
      <c r="A34" s="228">
        <v>1510</v>
      </c>
      <c r="B34" s="229" t="s">
        <v>200</v>
      </c>
      <c r="C34" s="230">
        <f>C35</f>
        <v>19247515.82</v>
      </c>
      <c r="D34" s="230">
        <f t="shared" si="10"/>
        <v>7256189</v>
      </c>
      <c r="E34" s="230">
        <f t="shared" si="10"/>
        <v>14895539</v>
      </c>
      <c r="F34" s="230">
        <f t="shared" si="0"/>
        <v>11608165.82</v>
      </c>
    </row>
    <row r="35" spans="1:6" x14ac:dyDescent="0.3">
      <c r="A35" s="194">
        <v>151090</v>
      </c>
      <c r="B35" s="195" t="s">
        <v>201</v>
      </c>
      <c r="C35" s="186">
        <v>19247515.82</v>
      </c>
      <c r="D35" s="186">
        <v>7256189</v>
      </c>
      <c r="E35" s="186">
        <v>14895539</v>
      </c>
      <c r="F35" s="186">
        <f t="shared" si="0"/>
        <v>11608165.82</v>
      </c>
    </row>
    <row r="36" spans="1:6" x14ac:dyDescent="0.3">
      <c r="A36" s="242">
        <v>16</v>
      </c>
      <c r="B36" s="243" t="s">
        <v>203</v>
      </c>
      <c r="C36" s="244">
        <f>C37+C39+C41+C43+C46+C49+C51</f>
        <v>13684643732.32</v>
      </c>
      <c r="D36" s="244">
        <f t="shared" ref="D36:E36" si="11">D37+D39+D41+D43+D46+D49+D51</f>
        <v>772000</v>
      </c>
      <c r="E36" s="244">
        <f t="shared" si="11"/>
        <v>63716468</v>
      </c>
      <c r="F36" s="244">
        <f t="shared" si="0"/>
        <v>13621699264.32</v>
      </c>
    </row>
    <row r="37" spans="1:6" x14ac:dyDescent="0.3">
      <c r="A37" s="228">
        <v>1605</v>
      </c>
      <c r="B37" s="229" t="s">
        <v>384</v>
      </c>
      <c r="C37" s="230">
        <f>C38</f>
        <v>5004601193</v>
      </c>
      <c r="D37" s="230">
        <f t="shared" ref="D37:E37" si="12">D38</f>
        <v>0</v>
      </c>
      <c r="E37" s="230">
        <f t="shared" si="12"/>
        <v>0</v>
      </c>
      <c r="F37" s="230">
        <f t="shared" si="0"/>
        <v>5004601193</v>
      </c>
    </row>
    <row r="38" spans="1:6" x14ac:dyDescent="0.3">
      <c r="A38" s="194">
        <v>160501</v>
      </c>
      <c r="B38" s="195" t="s">
        <v>385</v>
      </c>
      <c r="C38" s="186">
        <v>5004601193</v>
      </c>
      <c r="D38" s="186">
        <v>0</v>
      </c>
      <c r="E38" s="186">
        <v>0</v>
      </c>
      <c r="F38" s="186">
        <f t="shared" si="0"/>
        <v>5004601193</v>
      </c>
    </row>
    <row r="39" spans="1:6" x14ac:dyDescent="0.3">
      <c r="A39" s="228">
        <v>1640</v>
      </c>
      <c r="B39" s="229" t="s">
        <v>204</v>
      </c>
      <c r="C39" s="230">
        <f t="shared" ref="C39:E39" si="13">C40</f>
        <v>10549950115</v>
      </c>
      <c r="D39" s="230">
        <f t="shared" si="13"/>
        <v>0</v>
      </c>
      <c r="E39" s="230">
        <f t="shared" si="13"/>
        <v>0</v>
      </c>
      <c r="F39" s="230">
        <f t="shared" si="0"/>
        <v>10549950115</v>
      </c>
    </row>
    <row r="40" spans="1:6" x14ac:dyDescent="0.3">
      <c r="A40" s="194">
        <v>164001</v>
      </c>
      <c r="B40" s="195" t="s">
        <v>26</v>
      </c>
      <c r="C40" s="186">
        <v>10549950115</v>
      </c>
      <c r="D40" s="186">
        <v>0</v>
      </c>
      <c r="E40" s="186">
        <v>0</v>
      </c>
      <c r="F40" s="186">
        <f t="shared" si="0"/>
        <v>10549950115</v>
      </c>
    </row>
    <row r="41" spans="1:6" x14ac:dyDescent="0.3">
      <c r="A41" s="228">
        <v>1655</v>
      </c>
      <c r="B41" s="229" t="s">
        <v>205</v>
      </c>
      <c r="C41" s="230">
        <f>C42</f>
        <v>327707224.69999999</v>
      </c>
      <c r="D41" s="230">
        <f t="shared" ref="D41:E41" si="14">D42</f>
        <v>696000</v>
      </c>
      <c r="E41" s="230">
        <f t="shared" si="14"/>
        <v>0</v>
      </c>
      <c r="F41" s="230">
        <f t="shared" si="0"/>
        <v>328403224.69999999</v>
      </c>
    </row>
    <row r="42" spans="1:6" x14ac:dyDescent="0.3">
      <c r="A42" s="194">
        <v>165511</v>
      </c>
      <c r="B42" s="195" t="s">
        <v>27</v>
      </c>
      <c r="C42" s="186">
        <v>327707224.69999999</v>
      </c>
      <c r="D42" s="186">
        <v>696000</v>
      </c>
      <c r="E42" s="186">
        <v>0</v>
      </c>
      <c r="F42" s="186">
        <f t="shared" si="0"/>
        <v>328403224.69999999</v>
      </c>
    </row>
    <row r="43" spans="1:6" x14ac:dyDescent="0.3">
      <c r="A43" s="228">
        <v>1665</v>
      </c>
      <c r="B43" s="229" t="s">
        <v>386</v>
      </c>
      <c r="C43" s="230">
        <f>C44+C45</f>
        <v>153074309.90000001</v>
      </c>
      <c r="D43" s="230">
        <f t="shared" ref="D43:E43" si="15">D44+D45</f>
        <v>76000</v>
      </c>
      <c r="E43" s="230">
        <f t="shared" si="15"/>
        <v>216000</v>
      </c>
      <c r="F43" s="230">
        <f t="shared" si="0"/>
        <v>152934309.90000001</v>
      </c>
    </row>
    <row r="44" spans="1:6" x14ac:dyDescent="0.3">
      <c r="A44" s="194">
        <v>166501</v>
      </c>
      <c r="B44" s="195" t="s">
        <v>28</v>
      </c>
      <c r="C44" s="186">
        <v>128839796.08</v>
      </c>
      <c r="D44" s="186">
        <v>0</v>
      </c>
      <c r="E44" s="186">
        <v>0</v>
      </c>
      <c r="F44" s="186">
        <f t="shared" si="0"/>
        <v>128839796.08</v>
      </c>
    </row>
    <row r="45" spans="1:6" x14ac:dyDescent="0.3">
      <c r="A45" s="194">
        <v>166502</v>
      </c>
      <c r="B45" s="195" t="s">
        <v>29</v>
      </c>
      <c r="C45" s="186">
        <v>24234513.82</v>
      </c>
      <c r="D45" s="186">
        <v>76000</v>
      </c>
      <c r="E45" s="186">
        <v>216000</v>
      </c>
      <c r="F45" s="186">
        <f t="shared" si="0"/>
        <v>24094513.82</v>
      </c>
    </row>
    <row r="46" spans="1:6" x14ac:dyDescent="0.3">
      <c r="A46" s="228">
        <v>1670</v>
      </c>
      <c r="B46" s="229" t="s">
        <v>207</v>
      </c>
      <c r="C46" s="230">
        <f>C47+C48</f>
        <v>380353451.33999997</v>
      </c>
      <c r="D46" s="230">
        <f t="shared" ref="D46:E46" si="16">D47+D48</f>
        <v>0</v>
      </c>
      <c r="E46" s="230">
        <f t="shared" si="16"/>
        <v>480000</v>
      </c>
      <c r="F46" s="230">
        <f t="shared" si="0"/>
        <v>379873451.33999997</v>
      </c>
    </row>
    <row r="47" spans="1:6" x14ac:dyDescent="0.3">
      <c r="A47" s="194">
        <v>167001</v>
      </c>
      <c r="B47" s="195" t="s">
        <v>30</v>
      </c>
      <c r="C47" s="186">
        <v>27877467</v>
      </c>
      <c r="D47" s="186">
        <v>0</v>
      </c>
      <c r="E47" s="186">
        <v>0</v>
      </c>
      <c r="F47" s="186">
        <f t="shared" si="0"/>
        <v>27877467</v>
      </c>
    </row>
    <row r="48" spans="1:6" x14ac:dyDescent="0.3">
      <c r="A48" s="194">
        <v>167002</v>
      </c>
      <c r="B48" s="195" t="s">
        <v>31</v>
      </c>
      <c r="C48" s="186">
        <v>352475984.33999997</v>
      </c>
      <c r="D48" s="186">
        <v>0</v>
      </c>
      <c r="E48" s="186">
        <v>480000</v>
      </c>
      <c r="F48" s="186">
        <f t="shared" si="0"/>
        <v>351995984.33999997</v>
      </c>
    </row>
    <row r="49" spans="1:6" x14ac:dyDescent="0.3">
      <c r="A49" s="228">
        <v>1675</v>
      </c>
      <c r="B49" s="229" t="s">
        <v>208</v>
      </c>
      <c r="C49" s="230">
        <f>C50</f>
        <v>246654696</v>
      </c>
      <c r="D49" s="230">
        <f t="shared" ref="D49:E49" si="17">D50</f>
        <v>0</v>
      </c>
      <c r="E49" s="230">
        <f t="shared" si="17"/>
        <v>0</v>
      </c>
      <c r="F49" s="230">
        <f t="shared" si="0"/>
        <v>246654696</v>
      </c>
    </row>
    <row r="50" spans="1:6" x14ac:dyDescent="0.3">
      <c r="A50" s="194">
        <v>167502</v>
      </c>
      <c r="B50" s="195" t="s">
        <v>209</v>
      </c>
      <c r="C50" s="186">
        <v>246654696</v>
      </c>
      <c r="D50" s="186">
        <v>0</v>
      </c>
      <c r="E50" s="186">
        <v>0</v>
      </c>
      <c r="F50" s="186">
        <f t="shared" si="0"/>
        <v>246654696</v>
      </c>
    </row>
    <row r="51" spans="1:6" x14ac:dyDescent="0.3">
      <c r="A51" s="228">
        <v>1685</v>
      </c>
      <c r="B51" s="229" t="s">
        <v>210</v>
      </c>
      <c r="C51" s="230">
        <f>SUM(C52:C56)</f>
        <v>-2977697257.6199999</v>
      </c>
      <c r="D51" s="230">
        <f t="shared" ref="D51:E51" si="18">SUM(D52:D56)</f>
        <v>0</v>
      </c>
      <c r="E51" s="230">
        <f t="shared" si="18"/>
        <v>63020468</v>
      </c>
      <c r="F51" s="230">
        <f t="shared" si="0"/>
        <v>-3040717725.6199999</v>
      </c>
    </row>
    <row r="52" spans="1:6" x14ac:dyDescent="0.3">
      <c r="A52" s="194">
        <v>168501</v>
      </c>
      <c r="B52" s="195" t="s">
        <v>32</v>
      </c>
      <c r="C52" s="186">
        <v>-2485687307.6900001</v>
      </c>
      <c r="D52" s="186">
        <v>0</v>
      </c>
      <c r="E52" s="186">
        <v>51848510</v>
      </c>
      <c r="F52" s="186">
        <f t="shared" si="0"/>
        <v>-2537535817.6900001</v>
      </c>
    </row>
    <row r="53" spans="1:6" x14ac:dyDescent="0.3">
      <c r="A53" s="194">
        <v>168504</v>
      </c>
      <c r="B53" s="195" t="s">
        <v>33</v>
      </c>
      <c r="C53" s="186">
        <v>-183830790.69999999</v>
      </c>
      <c r="D53" s="186">
        <v>0</v>
      </c>
      <c r="E53" s="186">
        <v>2241752</v>
      </c>
      <c r="F53" s="186">
        <f t="shared" si="0"/>
        <v>-186072542.69999999</v>
      </c>
    </row>
    <row r="54" spans="1:6" x14ac:dyDescent="0.3">
      <c r="A54" s="194">
        <v>168506</v>
      </c>
      <c r="B54" s="195" t="s">
        <v>34</v>
      </c>
      <c r="C54" s="186">
        <v>-75867752.230000004</v>
      </c>
      <c r="D54" s="186">
        <v>0</v>
      </c>
      <c r="E54" s="186">
        <v>633052</v>
      </c>
      <c r="F54" s="186">
        <f t="shared" si="0"/>
        <v>-76500804.230000004</v>
      </c>
    </row>
    <row r="55" spans="1:6" x14ac:dyDescent="0.3">
      <c r="A55" s="194">
        <v>168507</v>
      </c>
      <c r="B55" s="195" t="s">
        <v>387</v>
      </c>
      <c r="C55" s="186">
        <v>-188323029</v>
      </c>
      <c r="D55" s="186">
        <v>0</v>
      </c>
      <c r="E55" s="186">
        <v>6183726</v>
      </c>
      <c r="F55" s="186">
        <f t="shared" si="0"/>
        <v>-194506755</v>
      </c>
    </row>
    <row r="56" spans="1:6" x14ac:dyDescent="0.3">
      <c r="A56" s="194">
        <v>168508</v>
      </c>
      <c r="B56" s="195" t="s">
        <v>36</v>
      </c>
      <c r="C56" s="186">
        <v>-43988378</v>
      </c>
      <c r="D56" s="186">
        <v>0</v>
      </c>
      <c r="E56" s="186">
        <v>2113428</v>
      </c>
      <c r="F56" s="186">
        <f t="shared" si="0"/>
        <v>-46101806</v>
      </c>
    </row>
    <row r="57" spans="1:6" x14ac:dyDescent="0.3">
      <c r="A57" s="242">
        <v>19</v>
      </c>
      <c r="B57" s="243" t="s">
        <v>211</v>
      </c>
      <c r="C57" s="244">
        <f>C58+C60+C65+C67+C69</f>
        <v>580183732.55999994</v>
      </c>
      <c r="D57" s="244">
        <f t="shared" ref="D57:E57" si="19">D58+D60+D65+D67+D69</f>
        <v>93587981.819999993</v>
      </c>
      <c r="E57" s="244">
        <f t="shared" si="19"/>
        <v>25655325</v>
      </c>
      <c r="F57" s="244">
        <f t="shared" si="0"/>
        <v>648116389.37999988</v>
      </c>
    </row>
    <row r="58" spans="1:6" x14ac:dyDescent="0.3">
      <c r="A58" s="228">
        <v>1906</v>
      </c>
      <c r="B58" s="229" t="s">
        <v>388</v>
      </c>
      <c r="C58" s="230">
        <f>C59</f>
        <v>0</v>
      </c>
      <c r="D58" s="230">
        <f t="shared" ref="D58:E58" si="20">D59</f>
        <v>43156065</v>
      </c>
      <c r="E58" s="230">
        <f t="shared" si="20"/>
        <v>18398483</v>
      </c>
      <c r="F58" s="230">
        <f t="shared" si="0"/>
        <v>24757582</v>
      </c>
    </row>
    <row r="59" spans="1:6" x14ac:dyDescent="0.3">
      <c r="A59" s="194">
        <v>190601</v>
      </c>
      <c r="B59" s="195" t="s">
        <v>389</v>
      </c>
      <c r="C59" s="186">
        <v>0</v>
      </c>
      <c r="D59" s="186">
        <v>43156065</v>
      </c>
      <c r="E59" s="186">
        <v>18398483</v>
      </c>
      <c r="F59" s="186">
        <f t="shared" si="0"/>
        <v>24757582</v>
      </c>
    </row>
    <row r="60" spans="1:6" x14ac:dyDescent="0.3">
      <c r="A60" s="228">
        <v>1907</v>
      </c>
      <c r="B60" s="229" t="s">
        <v>390</v>
      </c>
      <c r="C60" s="230">
        <f>C61+C62+C63+C64</f>
        <v>541162897.05999994</v>
      </c>
      <c r="D60" s="230">
        <f t="shared" ref="D60:E60" si="21">D61+D62+D63+D64</f>
        <v>50431916.82</v>
      </c>
      <c r="E60" s="230">
        <f t="shared" si="21"/>
        <v>6305878</v>
      </c>
      <c r="F60" s="230">
        <f t="shared" si="0"/>
        <v>585288935.88</v>
      </c>
    </row>
    <row r="61" spans="1:6" x14ac:dyDescent="0.3">
      <c r="A61" s="194">
        <v>190701</v>
      </c>
      <c r="B61" s="195" t="s">
        <v>40</v>
      </c>
      <c r="C61" s="186">
        <v>398766000</v>
      </c>
      <c r="D61" s="186">
        <v>30467000</v>
      </c>
      <c r="E61" s="186">
        <v>0</v>
      </c>
      <c r="F61" s="186">
        <f t="shared" si="0"/>
        <v>429233000</v>
      </c>
    </row>
    <row r="62" spans="1:6" x14ac:dyDescent="0.3">
      <c r="A62" s="194">
        <v>190702</v>
      </c>
      <c r="B62" s="195" t="s">
        <v>214</v>
      </c>
      <c r="C62" s="186">
        <v>83862897.060000002</v>
      </c>
      <c r="D62" s="186">
        <v>19964916.82</v>
      </c>
      <c r="E62" s="186">
        <v>6305878</v>
      </c>
      <c r="F62" s="186">
        <f t="shared" si="0"/>
        <v>97521935.879999995</v>
      </c>
    </row>
    <row r="63" spans="1:6" x14ac:dyDescent="0.3">
      <c r="A63" s="194">
        <v>190703</v>
      </c>
      <c r="B63" s="195" t="s">
        <v>41</v>
      </c>
      <c r="C63" s="186">
        <v>58534000</v>
      </c>
      <c r="D63" s="186">
        <v>0</v>
      </c>
      <c r="E63" s="186">
        <v>0</v>
      </c>
      <c r="F63" s="186">
        <f t="shared" si="0"/>
        <v>58534000</v>
      </c>
    </row>
    <row r="64" spans="1:6" x14ac:dyDescent="0.3">
      <c r="A64" s="194">
        <v>190705</v>
      </c>
      <c r="B64" s="195" t="s">
        <v>391</v>
      </c>
      <c r="C64" s="186">
        <v>0</v>
      </c>
      <c r="D64" s="186">
        <v>0</v>
      </c>
      <c r="E64" s="186">
        <v>0</v>
      </c>
      <c r="F64" s="186">
        <f t="shared" si="0"/>
        <v>0</v>
      </c>
    </row>
    <row r="65" spans="1:6" x14ac:dyDescent="0.3">
      <c r="A65" s="228">
        <v>1909</v>
      </c>
      <c r="B65" s="229" t="s">
        <v>215</v>
      </c>
      <c r="C65" s="230">
        <f>C66</f>
        <v>972942</v>
      </c>
      <c r="D65" s="230">
        <f t="shared" ref="D65:E65" si="22">D66</f>
        <v>0</v>
      </c>
      <c r="E65" s="230">
        <f t="shared" si="22"/>
        <v>0</v>
      </c>
      <c r="F65" s="230">
        <f t="shared" si="0"/>
        <v>972942</v>
      </c>
    </row>
    <row r="66" spans="1:6" x14ac:dyDescent="0.3">
      <c r="A66" s="194">
        <v>190903</v>
      </c>
      <c r="B66" s="195" t="s">
        <v>42</v>
      </c>
      <c r="C66" s="186">
        <v>972942</v>
      </c>
      <c r="D66" s="186">
        <v>0</v>
      </c>
      <c r="E66" s="186">
        <v>0</v>
      </c>
      <c r="F66" s="186">
        <f t="shared" si="0"/>
        <v>972942</v>
      </c>
    </row>
    <row r="67" spans="1:6" x14ac:dyDescent="0.3">
      <c r="A67" s="228">
        <v>1970</v>
      </c>
      <c r="B67" s="229" t="s">
        <v>216</v>
      </c>
      <c r="C67" s="230">
        <f>C68</f>
        <v>110875328.5</v>
      </c>
      <c r="D67" s="230">
        <f t="shared" ref="D67:E67" si="23">D68</f>
        <v>0</v>
      </c>
      <c r="E67" s="230">
        <f t="shared" si="23"/>
        <v>0</v>
      </c>
      <c r="F67" s="230">
        <f t="shared" si="0"/>
        <v>110875328.5</v>
      </c>
    </row>
    <row r="68" spans="1:6" x14ac:dyDescent="0.3">
      <c r="A68" s="194">
        <v>197008</v>
      </c>
      <c r="B68" s="195" t="s">
        <v>43</v>
      </c>
      <c r="C68" s="186">
        <v>110875328.5</v>
      </c>
      <c r="D68" s="186">
        <v>0</v>
      </c>
      <c r="E68" s="186">
        <v>0</v>
      </c>
      <c r="F68" s="186">
        <f t="shared" si="0"/>
        <v>110875328.5</v>
      </c>
    </row>
    <row r="69" spans="1:6" x14ac:dyDescent="0.3">
      <c r="A69" s="228">
        <v>1975</v>
      </c>
      <c r="B69" s="229" t="s">
        <v>217</v>
      </c>
      <c r="C69" s="230">
        <f>C70</f>
        <v>-72827435</v>
      </c>
      <c r="D69" s="230">
        <f t="shared" ref="D69:E69" si="24">D70</f>
        <v>0</v>
      </c>
      <c r="E69" s="230">
        <f t="shared" si="24"/>
        <v>950964</v>
      </c>
      <c r="F69" s="230">
        <f t="shared" si="0"/>
        <v>-73778399</v>
      </c>
    </row>
    <row r="70" spans="1:6" x14ac:dyDescent="0.3">
      <c r="A70" s="194">
        <v>197508</v>
      </c>
      <c r="B70" s="195" t="s">
        <v>43</v>
      </c>
      <c r="C70" s="186">
        <v>-72827435</v>
      </c>
      <c r="D70" s="186">
        <v>0</v>
      </c>
      <c r="E70" s="186">
        <v>950964</v>
      </c>
      <c r="F70" s="186">
        <f t="shared" si="0"/>
        <v>-73778399</v>
      </c>
    </row>
    <row r="71" spans="1:6" x14ac:dyDescent="0.3">
      <c r="A71" s="192"/>
      <c r="B71" s="184"/>
      <c r="C71" s="186"/>
      <c r="D71" s="186"/>
      <c r="E71" s="186"/>
      <c r="F71" s="186"/>
    </row>
    <row r="72" spans="1:6" ht="15.6" x14ac:dyDescent="0.3">
      <c r="A72" s="237">
        <v>2</v>
      </c>
      <c r="B72" s="84" t="s">
        <v>219</v>
      </c>
      <c r="C72" s="238">
        <f>C74+C113+C124+C129</f>
        <v>23480826304.48</v>
      </c>
      <c r="D72" s="238">
        <f>D74+D113+D124+D129</f>
        <v>5821943044.8699999</v>
      </c>
      <c r="E72" s="238">
        <f>E74+E113+E124+E129</f>
        <v>6617986704.8199997</v>
      </c>
      <c r="F72" s="238">
        <f t="shared" ref="F72:F85" si="25">C72-D72+E72</f>
        <v>24276869964.43</v>
      </c>
    </row>
    <row r="73" spans="1:6" x14ac:dyDescent="0.3">
      <c r="A73" s="192"/>
      <c r="B73" s="184"/>
      <c r="C73" s="236"/>
      <c r="D73" s="236"/>
      <c r="E73" s="236"/>
      <c r="F73" s="236"/>
    </row>
    <row r="74" spans="1:6" x14ac:dyDescent="0.3">
      <c r="A74" s="242">
        <v>24</v>
      </c>
      <c r="B74" s="243" t="s">
        <v>220</v>
      </c>
      <c r="C74" s="244">
        <f>C75+C77+C79+C86+C94+C100+C103+C108</f>
        <v>4996363974.6599998</v>
      </c>
      <c r="D74" s="244">
        <f>D75+D77+D79+D86+D94+D100+D103+D108</f>
        <v>5190792230.8699999</v>
      </c>
      <c r="E74" s="244">
        <f>E75+E77+E79+E86+E94+E100+E103+E108</f>
        <v>4858413595.8199997</v>
      </c>
      <c r="F74" s="244">
        <f t="shared" si="25"/>
        <v>4663985339.6099997</v>
      </c>
    </row>
    <row r="75" spans="1:6" x14ac:dyDescent="0.3">
      <c r="A75" s="245">
        <v>2401</v>
      </c>
      <c r="B75" s="246" t="s">
        <v>221</v>
      </c>
      <c r="C75" s="247">
        <f>C76</f>
        <v>206248647</v>
      </c>
      <c r="D75" s="247">
        <f t="shared" ref="D75:E75" si="26">D76</f>
        <v>630649961</v>
      </c>
      <c r="E75" s="247">
        <f t="shared" si="26"/>
        <v>451977677</v>
      </c>
      <c r="F75" s="247">
        <f t="shared" si="25"/>
        <v>27576363</v>
      </c>
    </row>
    <row r="76" spans="1:6" x14ac:dyDescent="0.3">
      <c r="A76" s="194">
        <v>240101</v>
      </c>
      <c r="B76" s="195" t="s">
        <v>49</v>
      </c>
      <c r="C76" s="186">
        <v>206248647</v>
      </c>
      <c r="D76" s="186">
        <v>630649961</v>
      </c>
      <c r="E76" s="186">
        <v>451977677</v>
      </c>
      <c r="F76" s="186">
        <f t="shared" si="25"/>
        <v>27576363</v>
      </c>
    </row>
    <row r="77" spans="1:6" x14ac:dyDescent="0.3">
      <c r="A77" s="228">
        <v>2407</v>
      </c>
      <c r="B77" s="229" t="s">
        <v>222</v>
      </c>
      <c r="C77" s="230">
        <f>C78</f>
        <v>296602468</v>
      </c>
      <c r="D77" s="230">
        <f t="shared" ref="D77:E77" si="27">D78</f>
        <v>548742604.23000002</v>
      </c>
      <c r="E77" s="230">
        <f t="shared" si="27"/>
        <v>505794465.81999999</v>
      </c>
      <c r="F77" s="230">
        <f t="shared" si="25"/>
        <v>253654329.58999997</v>
      </c>
    </row>
    <row r="78" spans="1:6" x14ac:dyDescent="0.3">
      <c r="A78" s="194">
        <v>240790</v>
      </c>
      <c r="B78" s="195" t="s">
        <v>50</v>
      </c>
      <c r="C78" s="186">
        <v>296602468</v>
      </c>
      <c r="D78" s="186">
        <v>548742604.23000002</v>
      </c>
      <c r="E78" s="186">
        <v>505794465.81999999</v>
      </c>
      <c r="F78" s="186">
        <f t="shared" si="25"/>
        <v>253654329.58999997</v>
      </c>
    </row>
    <row r="79" spans="1:6" x14ac:dyDescent="0.3">
      <c r="A79" s="228">
        <v>2424</v>
      </c>
      <c r="B79" s="229" t="s">
        <v>223</v>
      </c>
      <c r="C79" s="230">
        <f>SUM(C80:C85)</f>
        <v>45814920</v>
      </c>
      <c r="D79" s="230">
        <f t="shared" ref="D79:E79" si="28">SUM(D80:D85)</f>
        <v>98330751</v>
      </c>
      <c r="E79" s="230">
        <f t="shared" si="28"/>
        <v>105134532</v>
      </c>
      <c r="F79" s="230">
        <f t="shared" si="25"/>
        <v>52618701</v>
      </c>
    </row>
    <row r="80" spans="1:6" x14ac:dyDescent="0.3">
      <c r="A80" s="194">
        <v>242401</v>
      </c>
      <c r="B80" s="195" t="s">
        <v>51</v>
      </c>
      <c r="C80" s="186">
        <v>9998346</v>
      </c>
      <c r="D80" s="186">
        <v>12293200</v>
      </c>
      <c r="E80" s="186">
        <v>15916200</v>
      </c>
      <c r="F80" s="186">
        <f t="shared" si="25"/>
        <v>13621346</v>
      </c>
    </row>
    <row r="81" spans="1:6" x14ac:dyDescent="0.3">
      <c r="A81" s="194">
        <v>242402</v>
      </c>
      <c r="B81" s="195" t="s">
        <v>52</v>
      </c>
      <c r="C81" s="186">
        <v>12115700</v>
      </c>
      <c r="D81" s="186">
        <v>12131100</v>
      </c>
      <c r="E81" s="186">
        <v>10823600</v>
      </c>
      <c r="F81" s="186">
        <f t="shared" si="25"/>
        <v>10808200</v>
      </c>
    </row>
    <row r="82" spans="1:6" x14ac:dyDescent="0.3">
      <c r="A82" s="194">
        <v>242404</v>
      </c>
      <c r="B82" s="195" t="s">
        <v>53</v>
      </c>
      <c r="C82" s="186">
        <v>537200</v>
      </c>
      <c r="D82" s="186">
        <v>1074400</v>
      </c>
      <c r="E82" s="186">
        <v>1074400</v>
      </c>
      <c r="F82" s="186">
        <f t="shared" si="25"/>
        <v>537200</v>
      </c>
    </row>
    <row r="83" spans="1:6" x14ac:dyDescent="0.3">
      <c r="A83" s="194">
        <v>242405</v>
      </c>
      <c r="B83" s="195" t="s">
        <v>392</v>
      </c>
      <c r="C83" s="186">
        <v>19851630</v>
      </c>
      <c r="D83" s="186">
        <v>58805156</v>
      </c>
      <c r="E83" s="186">
        <v>55926804</v>
      </c>
      <c r="F83" s="186">
        <f t="shared" si="25"/>
        <v>16973278</v>
      </c>
    </row>
    <row r="84" spans="1:6" x14ac:dyDescent="0.3">
      <c r="A84" s="194">
        <v>242406</v>
      </c>
      <c r="B84" s="195" t="s">
        <v>55</v>
      </c>
      <c r="C84" s="186">
        <v>0</v>
      </c>
      <c r="D84" s="186">
        <v>9605128</v>
      </c>
      <c r="E84" s="186">
        <v>17037658</v>
      </c>
      <c r="F84" s="186">
        <f t="shared" si="25"/>
        <v>7432530</v>
      </c>
    </row>
    <row r="85" spans="1:6" x14ac:dyDescent="0.3">
      <c r="A85" s="194">
        <v>242490</v>
      </c>
      <c r="B85" s="195" t="s">
        <v>56</v>
      </c>
      <c r="C85" s="186">
        <v>3312044</v>
      </c>
      <c r="D85" s="186">
        <v>4421767</v>
      </c>
      <c r="E85" s="186">
        <v>4355870</v>
      </c>
      <c r="F85" s="186">
        <f t="shared" si="25"/>
        <v>3246147</v>
      </c>
    </row>
    <row r="86" spans="1:6" x14ac:dyDescent="0.3">
      <c r="A86" s="228">
        <v>2436</v>
      </c>
      <c r="B86" s="229" t="s">
        <v>224</v>
      </c>
      <c r="C86" s="230">
        <f>SUM(C87:C93)</f>
        <v>86179000</v>
      </c>
      <c r="D86" s="230">
        <f t="shared" ref="D86:E86" si="29">SUM(D87:D93)</f>
        <v>129243097</v>
      </c>
      <c r="E86" s="230">
        <f t="shared" si="29"/>
        <v>82356097</v>
      </c>
      <c r="F86" s="230">
        <f>C86-D86+E86</f>
        <v>39292000</v>
      </c>
    </row>
    <row r="87" spans="1:6" x14ac:dyDescent="0.3">
      <c r="A87" s="194">
        <v>243603</v>
      </c>
      <c r="B87" s="195" t="s">
        <v>57</v>
      </c>
      <c r="C87" s="186">
        <v>0</v>
      </c>
      <c r="D87" s="186">
        <v>0</v>
      </c>
      <c r="E87" s="186">
        <v>0</v>
      </c>
      <c r="F87" s="186">
        <f t="shared" ref="F87:F93" si="30">C87-D87+E87</f>
        <v>0</v>
      </c>
    </row>
    <row r="88" spans="1:6" x14ac:dyDescent="0.3">
      <c r="A88" s="194">
        <v>243605</v>
      </c>
      <c r="B88" s="195" t="s">
        <v>58</v>
      </c>
      <c r="C88" s="186">
        <v>1517000</v>
      </c>
      <c r="D88" s="186">
        <v>1606000</v>
      </c>
      <c r="E88" s="186">
        <v>1098000</v>
      </c>
      <c r="F88" s="186">
        <f t="shared" si="30"/>
        <v>1009000</v>
      </c>
    </row>
    <row r="89" spans="1:6" x14ac:dyDescent="0.3">
      <c r="A89" s="194">
        <v>243608</v>
      </c>
      <c r="B89" s="195" t="s">
        <v>59</v>
      </c>
      <c r="C89" s="186">
        <v>12414000</v>
      </c>
      <c r="D89" s="186">
        <v>16350000</v>
      </c>
      <c r="E89" s="186">
        <v>7755000</v>
      </c>
      <c r="F89" s="186">
        <f t="shared" si="30"/>
        <v>3819000</v>
      </c>
    </row>
    <row r="90" spans="1:6" x14ac:dyDescent="0.3">
      <c r="A90" s="194">
        <v>243609</v>
      </c>
      <c r="B90" s="195" t="s">
        <v>60</v>
      </c>
      <c r="C90" s="186">
        <v>31980000</v>
      </c>
      <c r="D90" s="186">
        <v>49810000</v>
      </c>
      <c r="E90" s="186">
        <v>29825000</v>
      </c>
      <c r="F90" s="186">
        <f t="shared" si="30"/>
        <v>11995000</v>
      </c>
    </row>
    <row r="91" spans="1:6" x14ac:dyDescent="0.3">
      <c r="A91" s="194">
        <v>243615</v>
      </c>
      <c r="B91" s="195" t="s">
        <v>61</v>
      </c>
      <c r="C91" s="186">
        <v>3391000</v>
      </c>
      <c r="D91" s="186">
        <v>5063000</v>
      </c>
      <c r="E91" s="186">
        <v>3502000</v>
      </c>
      <c r="F91" s="186">
        <f t="shared" si="30"/>
        <v>1830000</v>
      </c>
    </row>
    <row r="92" spans="1:6" x14ac:dyDescent="0.3">
      <c r="A92" s="194">
        <v>243625</v>
      </c>
      <c r="B92" s="195" t="s">
        <v>393</v>
      </c>
      <c r="C92" s="186">
        <v>15725000</v>
      </c>
      <c r="D92" s="186">
        <v>20228097</v>
      </c>
      <c r="E92" s="186">
        <v>9709097</v>
      </c>
      <c r="F92" s="186">
        <f t="shared" si="30"/>
        <v>5206000</v>
      </c>
    </row>
    <row r="93" spans="1:6" x14ac:dyDescent="0.3">
      <c r="A93" s="194">
        <v>243695</v>
      </c>
      <c r="B93" s="195" t="s">
        <v>445</v>
      </c>
      <c r="C93" s="186">
        <v>21152000</v>
      </c>
      <c r="D93" s="186">
        <v>36186000</v>
      </c>
      <c r="E93" s="186">
        <v>30467000</v>
      </c>
      <c r="F93" s="186">
        <f t="shared" si="30"/>
        <v>15433000</v>
      </c>
    </row>
    <row r="94" spans="1:6" x14ac:dyDescent="0.3">
      <c r="A94" s="192">
        <v>2440</v>
      </c>
      <c r="B94" s="184" t="s">
        <v>394</v>
      </c>
      <c r="C94" s="185">
        <f>SUM(C95:C99)</f>
        <v>381593059</v>
      </c>
      <c r="D94" s="185">
        <f>SUM(D95:D99)</f>
        <v>755618688</v>
      </c>
      <c r="E94" s="185">
        <f>SUM(E95:E99)</f>
        <v>642613261</v>
      </c>
      <c r="F94" s="185">
        <f>C94-D94+E94</f>
        <v>268587632</v>
      </c>
    </row>
    <row r="95" spans="1:6" x14ac:dyDescent="0.3">
      <c r="A95" s="194">
        <v>244001</v>
      </c>
      <c r="B95" s="195" t="s">
        <v>395</v>
      </c>
      <c r="C95" s="185">
        <v>0</v>
      </c>
      <c r="D95" s="186">
        <v>0</v>
      </c>
      <c r="E95" s="186">
        <v>0</v>
      </c>
      <c r="F95" s="186">
        <f t="shared" ref="F95:F99" si="31">C95-D95+E95</f>
        <v>0</v>
      </c>
    </row>
    <row r="96" spans="1:6" x14ac:dyDescent="0.3">
      <c r="A96" s="194">
        <v>244003</v>
      </c>
      <c r="B96" s="195" t="s">
        <v>396</v>
      </c>
      <c r="C96" s="186">
        <v>0</v>
      </c>
      <c r="D96" s="186">
        <v>0</v>
      </c>
      <c r="E96" s="186">
        <v>0</v>
      </c>
      <c r="F96" s="186">
        <f t="shared" si="31"/>
        <v>0</v>
      </c>
    </row>
    <row r="97" spans="1:6" x14ac:dyDescent="0.3">
      <c r="A97" s="194">
        <v>244004</v>
      </c>
      <c r="B97" s="195" t="s">
        <v>64</v>
      </c>
      <c r="C97" s="186">
        <v>1728000</v>
      </c>
      <c r="D97" s="186">
        <v>1775000</v>
      </c>
      <c r="E97" s="186">
        <v>136000</v>
      </c>
      <c r="F97" s="186">
        <f t="shared" si="31"/>
        <v>89000</v>
      </c>
    </row>
    <row r="98" spans="1:6" x14ac:dyDescent="0.3">
      <c r="A98" s="194">
        <v>244014</v>
      </c>
      <c r="B98" s="195" t="s">
        <v>342</v>
      </c>
      <c r="C98" s="186">
        <v>0</v>
      </c>
      <c r="D98" s="186">
        <v>121380829</v>
      </c>
      <c r="E98" s="186">
        <v>121380829</v>
      </c>
      <c r="F98" s="186">
        <f t="shared" si="31"/>
        <v>0</v>
      </c>
    </row>
    <row r="99" spans="1:6" x14ac:dyDescent="0.3">
      <c r="A99" s="194">
        <v>244080</v>
      </c>
      <c r="B99" s="195" t="s">
        <v>66</v>
      </c>
      <c r="C99" s="186">
        <v>379865059</v>
      </c>
      <c r="D99" s="186">
        <v>632462859</v>
      </c>
      <c r="E99" s="186">
        <v>521096432</v>
      </c>
      <c r="F99" s="186">
        <f t="shared" si="31"/>
        <v>268498632</v>
      </c>
    </row>
    <row r="100" spans="1:6" x14ac:dyDescent="0.3">
      <c r="A100" s="228">
        <v>2445</v>
      </c>
      <c r="B100" s="229" t="s">
        <v>227</v>
      </c>
      <c r="C100" s="230">
        <f>SUM(C101:C102)</f>
        <v>5539000</v>
      </c>
      <c r="D100" s="230">
        <f>SUM(D101:D102)</f>
        <v>5672000</v>
      </c>
      <c r="E100" s="230">
        <f>SUM(E101:E102)</f>
        <v>6406000</v>
      </c>
      <c r="F100" s="230">
        <f>C100-D100+E100</f>
        <v>6273000</v>
      </c>
    </row>
    <row r="101" spans="1:6" x14ac:dyDescent="0.3">
      <c r="A101" s="194">
        <v>244502</v>
      </c>
      <c r="B101" s="195" t="s">
        <v>68</v>
      </c>
      <c r="C101" s="186">
        <v>5624000</v>
      </c>
      <c r="D101" s="186">
        <v>5624000</v>
      </c>
      <c r="E101" s="186">
        <v>6321000</v>
      </c>
      <c r="F101" s="186">
        <f t="shared" ref="F101:F102" si="32">C101-D101+E101</f>
        <v>6321000</v>
      </c>
    </row>
    <row r="102" spans="1:6" x14ac:dyDescent="0.3">
      <c r="A102" s="194">
        <v>244506</v>
      </c>
      <c r="B102" s="195" t="s">
        <v>70</v>
      </c>
      <c r="C102" s="186">
        <v>-85000</v>
      </c>
      <c r="D102" s="186">
        <v>48000</v>
      </c>
      <c r="E102" s="186">
        <v>85000</v>
      </c>
      <c r="F102" s="186">
        <f t="shared" si="32"/>
        <v>-48000</v>
      </c>
    </row>
    <row r="103" spans="1:6" x14ac:dyDescent="0.3">
      <c r="A103" s="228">
        <v>2465</v>
      </c>
      <c r="B103" s="229" t="s">
        <v>228</v>
      </c>
      <c r="C103" s="230">
        <f>SUM(C104:C107)</f>
        <v>3350187937.98</v>
      </c>
      <c r="D103" s="230">
        <f t="shared" ref="D103:E103" si="33">SUM(D104:D107)</f>
        <v>1921725355.96</v>
      </c>
      <c r="E103" s="230">
        <f t="shared" si="33"/>
        <v>1906551759</v>
      </c>
      <c r="F103" s="230">
        <f>C103-D103+E103</f>
        <v>3335014341.02</v>
      </c>
    </row>
    <row r="104" spans="1:6" x14ac:dyDescent="0.3">
      <c r="A104" s="194">
        <v>246501</v>
      </c>
      <c r="B104" s="195" t="s">
        <v>71</v>
      </c>
      <c r="C104" s="186">
        <v>0</v>
      </c>
      <c r="D104" s="186">
        <v>0</v>
      </c>
      <c r="E104" s="186">
        <v>0</v>
      </c>
      <c r="F104" s="186">
        <f t="shared" ref="F104:F107" si="34">C104-D104+E104</f>
        <v>0</v>
      </c>
    </row>
    <row r="105" spans="1:6" x14ac:dyDescent="0.3">
      <c r="A105" s="194">
        <v>246503</v>
      </c>
      <c r="B105" s="195" t="s">
        <v>72</v>
      </c>
      <c r="C105" s="186">
        <v>3189941989.98</v>
      </c>
      <c r="D105" s="186">
        <v>1910119855.96</v>
      </c>
      <c r="E105" s="186">
        <v>1801709670</v>
      </c>
      <c r="F105" s="186">
        <f>C105-D105+E105</f>
        <v>3081531804.02</v>
      </c>
    </row>
    <row r="106" spans="1:6" x14ac:dyDescent="0.3">
      <c r="A106" s="194">
        <v>246505</v>
      </c>
      <c r="B106" s="195" t="s">
        <v>397</v>
      </c>
      <c r="C106" s="186">
        <v>30778656</v>
      </c>
      <c r="D106" s="186">
        <v>6500000</v>
      </c>
      <c r="E106" s="186">
        <v>73449430</v>
      </c>
      <c r="F106" s="186">
        <f t="shared" si="34"/>
        <v>97728086</v>
      </c>
    </row>
    <row r="107" spans="1:6" x14ac:dyDescent="0.3">
      <c r="A107" s="194">
        <v>246506</v>
      </c>
      <c r="B107" s="195" t="s">
        <v>398</v>
      </c>
      <c r="C107" s="186">
        <v>129467292</v>
      </c>
      <c r="D107" s="186">
        <v>5105500</v>
      </c>
      <c r="E107" s="186">
        <v>31392659</v>
      </c>
      <c r="F107" s="186">
        <f t="shared" si="34"/>
        <v>155754451</v>
      </c>
    </row>
    <row r="108" spans="1:6" x14ac:dyDescent="0.3">
      <c r="A108" s="228">
        <v>2490</v>
      </c>
      <c r="B108" s="229" t="s">
        <v>231</v>
      </c>
      <c r="C108" s="230">
        <f>SUM(C109:C112)</f>
        <v>624198942.67999995</v>
      </c>
      <c r="D108" s="230">
        <f>SUM(D109:D112)</f>
        <v>1100809773.6800001</v>
      </c>
      <c r="E108" s="230">
        <f>SUM(E109:E112)</f>
        <v>1157579804</v>
      </c>
      <c r="F108" s="230">
        <f>SUM(F109:F112)</f>
        <v>680968973</v>
      </c>
    </row>
    <row r="109" spans="1:6" x14ac:dyDescent="0.3">
      <c r="A109" s="194">
        <v>249054</v>
      </c>
      <c r="B109" s="195" t="s">
        <v>76</v>
      </c>
      <c r="C109" s="186">
        <v>1274728</v>
      </c>
      <c r="D109" s="186">
        <v>23376300</v>
      </c>
      <c r="E109" s="186">
        <v>48960073</v>
      </c>
      <c r="F109" s="186">
        <f t="shared" ref="F109:F112" si="35">C109-D109+E109</f>
        <v>26858501</v>
      </c>
    </row>
    <row r="110" spans="1:6" x14ac:dyDescent="0.3">
      <c r="A110" s="194">
        <v>249055</v>
      </c>
      <c r="B110" s="195" t="s">
        <v>77</v>
      </c>
      <c r="C110" s="186">
        <v>2365679</v>
      </c>
      <c r="D110" s="186">
        <v>24743073</v>
      </c>
      <c r="E110" s="186">
        <v>22612694</v>
      </c>
      <c r="F110" s="186">
        <f t="shared" si="35"/>
        <v>235300</v>
      </c>
    </row>
    <row r="111" spans="1:6" x14ac:dyDescent="0.3">
      <c r="A111" s="194">
        <v>249062</v>
      </c>
      <c r="B111" s="195" t="s">
        <v>399</v>
      </c>
      <c r="C111" s="186">
        <v>615324480</v>
      </c>
      <c r="D111" s="186">
        <v>1052690400</v>
      </c>
      <c r="E111" s="186">
        <v>886316160</v>
      </c>
      <c r="F111" s="186">
        <f t="shared" si="35"/>
        <v>448950240</v>
      </c>
    </row>
    <row r="112" spans="1:6" x14ac:dyDescent="0.3">
      <c r="A112" s="194">
        <v>249090</v>
      </c>
      <c r="B112" s="195" t="s">
        <v>83</v>
      </c>
      <c r="C112" s="186">
        <v>5234055.68</v>
      </c>
      <c r="D112" s="186">
        <v>0.68</v>
      </c>
      <c r="E112" s="186">
        <v>199690877</v>
      </c>
      <c r="F112" s="186">
        <f t="shared" si="35"/>
        <v>204924932</v>
      </c>
    </row>
    <row r="113" spans="1:6" x14ac:dyDescent="0.3">
      <c r="A113" s="242">
        <v>25</v>
      </c>
      <c r="B113" s="243" t="s">
        <v>234</v>
      </c>
      <c r="C113" s="244">
        <f>C114</f>
        <v>241289861.27000001</v>
      </c>
      <c r="D113" s="244">
        <f t="shared" ref="D113:E113" si="36">D114</f>
        <v>631086988</v>
      </c>
      <c r="E113" s="244">
        <f t="shared" si="36"/>
        <v>468125606</v>
      </c>
      <c r="F113" s="244">
        <f>C113-D113+E113</f>
        <v>78328479.269999981</v>
      </c>
    </row>
    <row r="114" spans="1:6" x14ac:dyDescent="0.3">
      <c r="A114" s="228">
        <v>2511</v>
      </c>
      <c r="B114" s="229" t="s">
        <v>235</v>
      </c>
      <c r="C114" s="230">
        <f>SUM(C115:C123)</f>
        <v>241289861.27000001</v>
      </c>
      <c r="D114" s="230">
        <f>SUM(D115:D123)</f>
        <v>631086988</v>
      </c>
      <c r="E114" s="230">
        <f>SUM(E115:E123)</f>
        <v>468125606</v>
      </c>
      <c r="F114" s="230">
        <f>C114-D114+E114</f>
        <v>78328479.269999981</v>
      </c>
    </row>
    <row r="115" spans="1:6" x14ac:dyDescent="0.3">
      <c r="A115" s="194">
        <v>251101</v>
      </c>
      <c r="B115" s="195" t="s">
        <v>400</v>
      </c>
      <c r="C115" s="186">
        <v>0</v>
      </c>
      <c r="D115" s="186">
        <v>180614990</v>
      </c>
      <c r="E115" s="186">
        <v>180614990</v>
      </c>
      <c r="F115" s="186">
        <f t="shared" ref="F115:F123" si="37">C115-D115+E115</f>
        <v>0</v>
      </c>
    </row>
    <row r="116" spans="1:6" x14ac:dyDescent="0.3">
      <c r="A116" s="194">
        <v>251102</v>
      </c>
      <c r="B116" s="195" t="s">
        <v>236</v>
      </c>
      <c r="C116" s="186">
        <v>191732595.27000001</v>
      </c>
      <c r="D116" s="186">
        <v>366397260</v>
      </c>
      <c r="E116" s="186">
        <v>198842444</v>
      </c>
      <c r="F116" s="186">
        <f t="shared" si="37"/>
        <v>24177779.270000011</v>
      </c>
    </row>
    <row r="117" spans="1:6" x14ac:dyDescent="0.3">
      <c r="A117" s="194">
        <v>251103</v>
      </c>
      <c r="B117" s="195" t="s">
        <v>301</v>
      </c>
      <c r="C117" s="186">
        <v>19595466</v>
      </c>
      <c r="D117" s="186">
        <v>19595466</v>
      </c>
      <c r="E117" s="186">
        <v>0</v>
      </c>
      <c r="F117" s="186">
        <f t="shared" si="37"/>
        <v>0</v>
      </c>
    </row>
    <row r="118" spans="1:6" x14ac:dyDescent="0.3">
      <c r="A118" s="194">
        <v>251105</v>
      </c>
      <c r="B118" s="195" t="s">
        <v>91</v>
      </c>
      <c r="C118" s="186">
        <v>0</v>
      </c>
      <c r="D118" s="186">
        <v>1381629</v>
      </c>
      <c r="E118" s="186">
        <v>1381629</v>
      </c>
      <c r="F118" s="186">
        <f t="shared" si="37"/>
        <v>0</v>
      </c>
    </row>
    <row r="119" spans="1:6" x14ac:dyDescent="0.3">
      <c r="A119" s="194">
        <v>251107</v>
      </c>
      <c r="B119" s="195" t="s">
        <v>304</v>
      </c>
      <c r="C119" s="186">
        <v>0</v>
      </c>
      <c r="D119" s="186">
        <v>992213</v>
      </c>
      <c r="E119" s="186">
        <v>992213</v>
      </c>
      <c r="F119" s="186">
        <f t="shared" si="37"/>
        <v>0</v>
      </c>
    </row>
    <row r="120" spans="1:6" x14ac:dyDescent="0.3">
      <c r="A120" s="194">
        <v>251109</v>
      </c>
      <c r="B120" s="195" t="s">
        <v>279</v>
      </c>
      <c r="C120" s="186">
        <v>0</v>
      </c>
      <c r="D120" s="186">
        <v>8540730</v>
      </c>
      <c r="E120" s="186">
        <v>8540730</v>
      </c>
      <c r="F120" s="186">
        <f t="shared" si="37"/>
        <v>0</v>
      </c>
    </row>
    <row r="121" spans="1:6" x14ac:dyDescent="0.3">
      <c r="A121" s="194">
        <v>251122</v>
      </c>
      <c r="B121" s="195" t="s">
        <v>95</v>
      </c>
      <c r="C121" s="186">
        <v>17559200</v>
      </c>
      <c r="D121" s="186">
        <v>35252900</v>
      </c>
      <c r="E121" s="186">
        <v>66283500</v>
      </c>
      <c r="F121" s="186">
        <f t="shared" si="37"/>
        <v>48589800</v>
      </c>
    </row>
    <row r="122" spans="1:6" x14ac:dyDescent="0.3">
      <c r="A122" s="194">
        <v>251123</v>
      </c>
      <c r="B122" s="195" t="s">
        <v>489</v>
      </c>
      <c r="C122" s="186">
        <v>0</v>
      </c>
      <c r="D122" s="186">
        <v>13800</v>
      </c>
      <c r="E122" s="186">
        <v>13800</v>
      </c>
      <c r="F122" s="186">
        <f t="shared" si="37"/>
        <v>0</v>
      </c>
    </row>
    <row r="123" spans="1:6" x14ac:dyDescent="0.3">
      <c r="A123" s="194">
        <v>251124</v>
      </c>
      <c r="B123" s="195" t="s">
        <v>96</v>
      </c>
      <c r="C123" s="186">
        <v>12402600</v>
      </c>
      <c r="D123" s="186">
        <v>18298000</v>
      </c>
      <c r="E123" s="186">
        <v>11456300</v>
      </c>
      <c r="F123" s="186">
        <f t="shared" si="37"/>
        <v>5560900</v>
      </c>
    </row>
    <row r="124" spans="1:6" x14ac:dyDescent="0.3">
      <c r="A124" s="242">
        <v>27</v>
      </c>
      <c r="B124" s="243" t="s">
        <v>239</v>
      </c>
      <c r="C124" s="244">
        <f>C125+C127</f>
        <v>18222979168.549999</v>
      </c>
      <c r="D124" s="244">
        <f>D125+D127</f>
        <v>63826</v>
      </c>
      <c r="E124" s="244">
        <f t="shared" ref="E124" si="38">E125+E127</f>
        <v>1291447503</v>
      </c>
      <c r="F124" s="244">
        <f>C124-D124+E124</f>
        <v>19514362845.549999</v>
      </c>
    </row>
    <row r="125" spans="1:6" x14ac:dyDescent="0.3">
      <c r="A125" s="228">
        <v>2701</v>
      </c>
      <c r="B125" s="229" t="s">
        <v>240</v>
      </c>
      <c r="C125" s="230">
        <f>C126</f>
        <v>20696293</v>
      </c>
      <c r="D125" s="230">
        <f t="shared" ref="D125:E125" si="39">D126</f>
        <v>0</v>
      </c>
      <c r="E125" s="230">
        <f t="shared" si="39"/>
        <v>0</v>
      </c>
      <c r="F125" s="230">
        <f>C125-D125+E125</f>
        <v>20696293</v>
      </c>
    </row>
    <row r="126" spans="1:6" x14ac:dyDescent="0.3">
      <c r="A126" s="194">
        <v>270103</v>
      </c>
      <c r="B126" s="195" t="s">
        <v>85</v>
      </c>
      <c r="C126" s="186">
        <v>20696293</v>
      </c>
      <c r="D126" s="186">
        <v>0</v>
      </c>
      <c r="E126" s="186">
        <v>0</v>
      </c>
      <c r="F126" s="186">
        <f>C126-D126+E126</f>
        <v>20696293</v>
      </c>
    </row>
    <row r="127" spans="1:6" x14ac:dyDescent="0.3">
      <c r="A127" s="228">
        <v>2790</v>
      </c>
      <c r="B127" s="229" t="s">
        <v>241</v>
      </c>
      <c r="C127" s="230">
        <f>C128</f>
        <v>18202282875.549999</v>
      </c>
      <c r="D127" s="230">
        <f t="shared" ref="D127:F127" si="40">D128</f>
        <v>63826</v>
      </c>
      <c r="E127" s="230">
        <f t="shared" si="40"/>
        <v>1291447503</v>
      </c>
      <c r="F127" s="230">
        <f t="shared" si="40"/>
        <v>19493666552.549999</v>
      </c>
    </row>
    <row r="128" spans="1:6" x14ac:dyDescent="0.3">
      <c r="A128" s="194">
        <v>279016</v>
      </c>
      <c r="B128" s="195" t="s">
        <v>86</v>
      </c>
      <c r="C128" s="186">
        <v>18202282875.549999</v>
      </c>
      <c r="D128" s="186">
        <v>63826</v>
      </c>
      <c r="E128" s="186">
        <v>1291447503</v>
      </c>
      <c r="F128" s="186">
        <f t="shared" ref="F128" si="41">C128-D128+E128</f>
        <v>19493666552.549999</v>
      </c>
    </row>
    <row r="129" spans="1:7" x14ac:dyDescent="0.3">
      <c r="A129" s="242">
        <v>29</v>
      </c>
      <c r="B129" s="243" t="s">
        <v>242</v>
      </c>
      <c r="C129" s="244">
        <f>C130</f>
        <v>20193300</v>
      </c>
      <c r="D129" s="244">
        <f t="shared" ref="D129:E130" si="42">D130</f>
        <v>0</v>
      </c>
      <c r="E129" s="244">
        <f t="shared" si="42"/>
        <v>0</v>
      </c>
      <c r="F129" s="244">
        <f>C129-D129+E129</f>
        <v>20193300</v>
      </c>
    </row>
    <row r="130" spans="1:7" x14ac:dyDescent="0.3">
      <c r="A130" s="228">
        <v>2903</v>
      </c>
      <c r="B130" s="229" t="s">
        <v>243</v>
      </c>
      <c r="C130" s="230">
        <f>C131</f>
        <v>20193300</v>
      </c>
      <c r="D130" s="230">
        <f t="shared" si="42"/>
        <v>0</v>
      </c>
      <c r="E130" s="230">
        <f t="shared" si="42"/>
        <v>0</v>
      </c>
      <c r="F130" s="230">
        <f>C130-D130+E130</f>
        <v>20193300</v>
      </c>
    </row>
    <row r="131" spans="1:7" x14ac:dyDescent="0.3">
      <c r="A131" s="194">
        <v>290304</v>
      </c>
      <c r="B131" s="195" t="s">
        <v>88</v>
      </c>
      <c r="C131" s="186">
        <v>20193300</v>
      </c>
      <c r="D131" s="186">
        <v>0</v>
      </c>
      <c r="E131" s="186">
        <v>0</v>
      </c>
      <c r="F131" s="186">
        <f>C131-D131+E131</f>
        <v>20193300</v>
      </c>
    </row>
    <row r="132" spans="1:7" x14ac:dyDescent="0.3">
      <c r="A132" s="192"/>
      <c r="B132" s="184"/>
      <c r="C132" s="186"/>
      <c r="D132" s="186"/>
      <c r="E132" s="186"/>
      <c r="F132" s="186"/>
    </row>
    <row r="133" spans="1:7" ht="15.6" x14ac:dyDescent="0.3">
      <c r="A133" s="237">
        <v>3</v>
      </c>
      <c r="B133" s="84" t="s">
        <v>97</v>
      </c>
      <c r="C133" s="238">
        <f>C135+C144</f>
        <v>18608412950.34</v>
      </c>
      <c r="D133" s="238">
        <f t="shared" ref="D133:F133" si="43">D135+D144</f>
        <v>1500130818.9000001</v>
      </c>
      <c r="E133" s="238">
        <f t="shared" si="43"/>
        <v>1717349877.3500001</v>
      </c>
      <c r="F133" s="238">
        <f t="shared" si="43"/>
        <v>18825632008.790001</v>
      </c>
    </row>
    <row r="134" spans="1:7" x14ac:dyDescent="0.3">
      <c r="A134" s="192"/>
      <c r="B134" s="184"/>
      <c r="C134" s="236"/>
      <c r="D134" s="236"/>
      <c r="E134" s="236"/>
      <c r="F134" s="236"/>
    </row>
    <row r="135" spans="1:7" x14ac:dyDescent="0.3">
      <c r="A135" s="242">
        <v>32</v>
      </c>
      <c r="B135" s="243" t="s">
        <v>245</v>
      </c>
      <c r="C135" s="244">
        <f>C136+C138+C141</f>
        <v>17108282131.440001</v>
      </c>
      <c r="D135" s="244">
        <f t="shared" ref="D135:F135" si="44">D136+D138+D141</f>
        <v>0</v>
      </c>
      <c r="E135" s="244">
        <f t="shared" si="44"/>
        <v>1500130818.9000001</v>
      </c>
      <c r="F135" s="244">
        <f t="shared" si="44"/>
        <v>18608412950.34</v>
      </c>
    </row>
    <row r="136" spans="1:7" x14ac:dyDescent="0.3">
      <c r="A136" s="228">
        <v>3208</v>
      </c>
      <c r="B136" s="229" t="s">
        <v>246</v>
      </c>
      <c r="C136" s="230">
        <f>C137</f>
        <v>656726309</v>
      </c>
      <c r="D136" s="230">
        <f t="shared" ref="D136:E136" si="45">D137</f>
        <v>0</v>
      </c>
      <c r="E136" s="230">
        <f t="shared" si="45"/>
        <v>0</v>
      </c>
      <c r="F136" s="230">
        <f>C136-D136+E136</f>
        <v>656726309</v>
      </c>
      <c r="G136" s="187"/>
    </row>
    <row r="137" spans="1:7" x14ac:dyDescent="0.3">
      <c r="A137" s="194">
        <v>320801</v>
      </c>
      <c r="B137" s="195" t="s">
        <v>99</v>
      </c>
      <c r="C137" s="186">
        <v>656726309</v>
      </c>
      <c r="D137" s="186">
        <v>0</v>
      </c>
      <c r="E137" s="186">
        <v>0</v>
      </c>
      <c r="F137" s="186">
        <f>C137-D137+E137</f>
        <v>656726309</v>
      </c>
    </row>
    <row r="138" spans="1:7" x14ac:dyDescent="0.3">
      <c r="A138" s="228">
        <v>3215</v>
      </c>
      <c r="B138" s="229" t="s">
        <v>247</v>
      </c>
      <c r="C138" s="230">
        <f>C139+C140</f>
        <v>2132525093.26</v>
      </c>
      <c r="D138" s="230">
        <f t="shared" ref="D138:E138" si="46">D139+D140</f>
        <v>0</v>
      </c>
      <c r="E138" s="230">
        <f t="shared" si="46"/>
        <v>0</v>
      </c>
      <c r="F138" s="230">
        <f>C138-D138+E138</f>
        <v>2132525093.26</v>
      </c>
    </row>
    <row r="139" spans="1:7" x14ac:dyDescent="0.3">
      <c r="A139" s="194">
        <v>321502</v>
      </c>
      <c r="B139" s="195" t="s">
        <v>100</v>
      </c>
      <c r="C139" s="186">
        <v>328363154</v>
      </c>
      <c r="D139" s="186">
        <v>0</v>
      </c>
      <c r="E139" s="186">
        <v>0</v>
      </c>
      <c r="F139" s="186">
        <f t="shared" ref="F139:F140" si="47">C139-D139+E139</f>
        <v>328363154</v>
      </c>
    </row>
    <row r="140" spans="1:7" x14ac:dyDescent="0.3">
      <c r="A140" s="194">
        <v>321505</v>
      </c>
      <c r="B140" s="195" t="s">
        <v>101</v>
      </c>
      <c r="C140" s="186">
        <v>1804161939.26</v>
      </c>
      <c r="D140" s="186">
        <v>0</v>
      </c>
      <c r="E140" s="186">
        <v>0</v>
      </c>
      <c r="F140" s="186">
        <f t="shared" si="47"/>
        <v>1804161939.26</v>
      </c>
    </row>
    <row r="141" spans="1:7" x14ac:dyDescent="0.3">
      <c r="A141" s="228">
        <v>3225</v>
      </c>
      <c r="B141" s="229" t="s">
        <v>402</v>
      </c>
      <c r="C141" s="230">
        <f>C142+C143</f>
        <v>14319030729.18</v>
      </c>
      <c r="D141" s="230">
        <f t="shared" ref="D141:E141" si="48">D142+D143</f>
        <v>0</v>
      </c>
      <c r="E141" s="230">
        <f t="shared" si="48"/>
        <v>1500130818.9000001</v>
      </c>
      <c r="F141" s="230">
        <f>C141-D141+E141</f>
        <v>15819161548.08</v>
      </c>
    </row>
    <row r="142" spans="1:7" x14ac:dyDescent="0.3">
      <c r="A142" s="194">
        <v>322501</v>
      </c>
      <c r="B142" s="195" t="s">
        <v>102</v>
      </c>
      <c r="C142" s="186">
        <v>18982124147.049999</v>
      </c>
      <c r="D142" s="186">
        <v>0</v>
      </c>
      <c r="E142" s="186">
        <v>1500130818.9000001</v>
      </c>
      <c r="F142" s="186">
        <f t="shared" ref="F142:F143" si="49">C142-D142+E142</f>
        <v>20482254965.950001</v>
      </c>
    </row>
    <row r="143" spans="1:7" x14ac:dyDescent="0.3">
      <c r="A143" s="194">
        <v>322502</v>
      </c>
      <c r="B143" s="195" t="s">
        <v>103</v>
      </c>
      <c r="C143" s="186">
        <v>-4663093417.8699999</v>
      </c>
      <c r="D143" s="186">
        <v>0</v>
      </c>
      <c r="E143" s="186">
        <v>0</v>
      </c>
      <c r="F143" s="186">
        <f t="shared" si="49"/>
        <v>-4663093417.8699999</v>
      </c>
    </row>
    <row r="144" spans="1:7" x14ac:dyDescent="0.3">
      <c r="A144" s="228">
        <v>3230</v>
      </c>
      <c r="B144" s="229" t="s">
        <v>403</v>
      </c>
      <c r="C144" s="230">
        <f>C145</f>
        <v>1500130818.9000001</v>
      </c>
      <c r="D144" s="230">
        <f t="shared" ref="D144:E144" si="50">D145</f>
        <v>1500130818.9000001</v>
      </c>
      <c r="E144" s="230">
        <f t="shared" si="50"/>
        <v>217219058.44999999</v>
      </c>
      <c r="F144" s="230">
        <f>C144-D144+E144</f>
        <v>217219058.44999999</v>
      </c>
    </row>
    <row r="145" spans="1:6" x14ac:dyDescent="0.3">
      <c r="A145" s="194">
        <v>323001</v>
      </c>
      <c r="B145" s="195" t="s">
        <v>404</v>
      </c>
      <c r="C145" s="186">
        <v>1500130818.9000001</v>
      </c>
      <c r="D145" s="186">
        <v>1500130818.9000001</v>
      </c>
      <c r="E145" s="248">
        <v>217219058.44999999</v>
      </c>
      <c r="F145" s="249">
        <f>C145-D145+E145</f>
        <v>217219058.44999999</v>
      </c>
    </row>
    <row r="146" spans="1:6" x14ac:dyDescent="0.3">
      <c r="A146" s="192"/>
      <c r="B146" s="184"/>
      <c r="C146" s="186"/>
      <c r="D146" s="186"/>
      <c r="E146" s="75"/>
      <c r="F146" s="186"/>
    </row>
    <row r="147" spans="1:6" ht="15.6" x14ac:dyDescent="0.3">
      <c r="A147" s="237">
        <v>4</v>
      </c>
      <c r="B147" s="84" t="s">
        <v>255</v>
      </c>
      <c r="C147" s="238">
        <f>C149++C155</f>
        <v>0</v>
      </c>
      <c r="D147" s="238">
        <f t="shared" ref="D147:E147" si="51">D149++D155</f>
        <v>1967044966</v>
      </c>
      <c r="E147" s="238">
        <f t="shared" si="51"/>
        <v>7680480927.3100004</v>
      </c>
      <c r="F147" s="238">
        <f>F149+F155</f>
        <v>5713435961.3100004</v>
      </c>
    </row>
    <row r="148" spans="1:6" x14ac:dyDescent="0.3">
      <c r="A148" s="192"/>
      <c r="B148" s="184"/>
      <c r="C148" s="236"/>
      <c r="D148" s="236"/>
      <c r="E148" s="236"/>
      <c r="F148" s="236"/>
    </row>
    <row r="149" spans="1:6" x14ac:dyDescent="0.3">
      <c r="A149" s="242">
        <v>43</v>
      </c>
      <c r="B149" s="243" t="s">
        <v>256</v>
      </c>
      <c r="C149" s="244">
        <f>C150+C153</f>
        <v>0</v>
      </c>
      <c r="D149" s="244">
        <f>D150+D153</f>
        <v>1850539539</v>
      </c>
      <c r="E149" s="244">
        <f t="shared" ref="E149:F149" si="52">E150+E153</f>
        <v>7399155705</v>
      </c>
      <c r="F149" s="244">
        <f t="shared" si="52"/>
        <v>5548616166</v>
      </c>
    </row>
    <row r="150" spans="1:6" x14ac:dyDescent="0.3">
      <c r="A150" s="228">
        <v>4340</v>
      </c>
      <c r="B150" s="229" t="s">
        <v>257</v>
      </c>
      <c r="C150" s="230">
        <f>C151+C152</f>
        <v>0</v>
      </c>
      <c r="D150" s="230">
        <f>D151+D152</f>
        <v>4047539</v>
      </c>
      <c r="E150" s="230">
        <f>E151+E152</f>
        <v>7399155705</v>
      </c>
      <c r="F150" s="230">
        <f>C150-D150+E150</f>
        <v>7395108166</v>
      </c>
    </row>
    <row r="151" spans="1:6" x14ac:dyDescent="0.3">
      <c r="A151" s="194">
        <v>434001</v>
      </c>
      <c r="B151" s="195" t="s">
        <v>405</v>
      </c>
      <c r="C151" s="188">
        <v>0</v>
      </c>
      <c r="D151" s="188">
        <v>0</v>
      </c>
      <c r="E151" s="188">
        <v>7385968000</v>
      </c>
      <c r="F151" s="188">
        <f>C151-D151+E151</f>
        <v>7385968000</v>
      </c>
    </row>
    <row r="152" spans="1:6" x14ac:dyDescent="0.3">
      <c r="A152" s="194">
        <v>434002</v>
      </c>
      <c r="B152" s="195" t="s">
        <v>111</v>
      </c>
      <c r="C152" s="186">
        <v>0</v>
      </c>
      <c r="D152" s="186">
        <v>4047539</v>
      </c>
      <c r="E152" s="186">
        <v>13187705</v>
      </c>
      <c r="F152" s="186">
        <f>C152-D152+E152</f>
        <v>9140166</v>
      </c>
    </row>
    <row r="153" spans="1:6" x14ac:dyDescent="0.3">
      <c r="A153" s="228">
        <v>4395</v>
      </c>
      <c r="B153" s="229" t="s">
        <v>265</v>
      </c>
      <c r="C153" s="230">
        <f>C154</f>
        <v>0</v>
      </c>
      <c r="D153" s="230">
        <f>D154</f>
        <v>1846492000</v>
      </c>
      <c r="E153" s="230">
        <f>E154</f>
        <v>0</v>
      </c>
      <c r="F153" s="247">
        <f>C153+E153-D153</f>
        <v>-1846492000</v>
      </c>
    </row>
    <row r="154" spans="1:6" x14ac:dyDescent="0.3">
      <c r="A154" s="194">
        <v>439508</v>
      </c>
      <c r="B154" s="195" t="s">
        <v>107</v>
      </c>
      <c r="C154" s="186">
        <v>0</v>
      </c>
      <c r="D154" s="186">
        <v>1846492000</v>
      </c>
      <c r="E154" s="186">
        <v>0</v>
      </c>
      <c r="F154" s="186">
        <f>C154+E154-D154</f>
        <v>-1846492000</v>
      </c>
    </row>
    <row r="155" spans="1:6" x14ac:dyDescent="0.3">
      <c r="A155" s="242">
        <v>48</v>
      </c>
      <c r="B155" s="243" t="s">
        <v>267</v>
      </c>
      <c r="C155" s="244">
        <f>C156+C159+C161</f>
        <v>0</v>
      </c>
      <c r="D155" s="244">
        <f t="shared" ref="D155:F155" si="53">D156+D159+D161</f>
        <v>116505427</v>
      </c>
      <c r="E155" s="244">
        <f t="shared" si="53"/>
        <v>281325222.31</v>
      </c>
      <c r="F155" s="244">
        <f t="shared" si="53"/>
        <v>164819795.31</v>
      </c>
    </row>
    <row r="156" spans="1:6" x14ac:dyDescent="0.3">
      <c r="A156" s="228">
        <v>4802</v>
      </c>
      <c r="B156" s="229" t="s">
        <v>268</v>
      </c>
      <c r="C156" s="230">
        <f>C157+C158</f>
        <v>0</v>
      </c>
      <c r="D156" s="230">
        <f>D157+D158</f>
        <v>116505427</v>
      </c>
      <c r="E156" s="230">
        <f>E157+E158</f>
        <v>237406720</v>
      </c>
      <c r="F156" s="230">
        <f>C156-D156+E156</f>
        <v>120901293</v>
      </c>
    </row>
    <row r="157" spans="1:6" x14ac:dyDescent="0.3">
      <c r="A157" s="194">
        <v>480201</v>
      </c>
      <c r="B157" s="195" t="s">
        <v>406</v>
      </c>
      <c r="C157" s="186">
        <v>0</v>
      </c>
      <c r="D157" s="186">
        <v>0</v>
      </c>
      <c r="E157" s="186">
        <v>111836120</v>
      </c>
      <c r="F157" s="186">
        <f t="shared" ref="F157:F158" si="54">C157-D157+E157</f>
        <v>111836120</v>
      </c>
    </row>
    <row r="158" spans="1:6" x14ac:dyDescent="0.3">
      <c r="A158" s="194">
        <v>480204</v>
      </c>
      <c r="B158" s="195" t="s">
        <v>407</v>
      </c>
      <c r="C158" s="186">
        <v>0</v>
      </c>
      <c r="D158" s="186">
        <v>116505427</v>
      </c>
      <c r="E158" s="186">
        <v>125570600</v>
      </c>
      <c r="F158" s="186">
        <f t="shared" si="54"/>
        <v>9065173</v>
      </c>
    </row>
    <row r="159" spans="1:6" x14ac:dyDescent="0.3">
      <c r="A159" s="228">
        <v>4805</v>
      </c>
      <c r="B159" s="229" t="s">
        <v>120</v>
      </c>
      <c r="C159" s="230">
        <f>C160</f>
        <v>0</v>
      </c>
      <c r="D159" s="230">
        <f t="shared" ref="D159:F159" si="55">D160</f>
        <v>0</v>
      </c>
      <c r="E159" s="230">
        <f t="shared" si="55"/>
        <v>4696253.3099999996</v>
      </c>
      <c r="F159" s="230">
        <f t="shared" si="55"/>
        <v>4696253.3099999996</v>
      </c>
    </row>
    <row r="160" spans="1:6" x14ac:dyDescent="0.3">
      <c r="A160" s="194">
        <v>480590</v>
      </c>
      <c r="B160" s="195" t="s">
        <v>120</v>
      </c>
      <c r="C160" s="186">
        <v>0</v>
      </c>
      <c r="D160" s="186">
        <v>0</v>
      </c>
      <c r="E160" s="186">
        <v>4696253.3099999996</v>
      </c>
      <c r="F160" s="186">
        <f t="shared" ref="F160:F165" si="56">C160-D160+E160</f>
        <v>4696253.3099999996</v>
      </c>
    </row>
    <row r="161" spans="1:7" x14ac:dyDescent="0.3">
      <c r="A161" s="228">
        <v>4808</v>
      </c>
      <c r="B161" s="229" t="s">
        <v>271</v>
      </c>
      <c r="C161" s="230">
        <f>SUM(C162:C165)</f>
        <v>0</v>
      </c>
      <c r="D161" s="230">
        <f>SUM(D162:D165)</f>
        <v>0</v>
      </c>
      <c r="E161" s="230">
        <f>SUM(E162:E165)</f>
        <v>39222249</v>
      </c>
      <c r="F161" s="230">
        <f>C161-D161+E161</f>
        <v>39222249</v>
      </c>
    </row>
    <row r="162" spans="1:7" x14ac:dyDescent="0.3">
      <c r="A162" s="194">
        <v>480817</v>
      </c>
      <c r="B162" s="195" t="s">
        <v>401</v>
      </c>
      <c r="C162" s="186">
        <v>0</v>
      </c>
      <c r="D162" s="186">
        <v>0</v>
      </c>
      <c r="E162" s="186">
        <v>29186603</v>
      </c>
      <c r="F162" s="186">
        <f t="shared" si="56"/>
        <v>29186603</v>
      </c>
    </row>
    <row r="163" spans="1:7" x14ac:dyDescent="0.3">
      <c r="A163" s="194">
        <v>480818</v>
      </c>
      <c r="B163" s="195" t="s">
        <v>372</v>
      </c>
      <c r="C163" s="186">
        <v>0</v>
      </c>
      <c r="D163" s="186">
        <v>0</v>
      </c>
      <c r="E163" s="186">
        <v>801450</v>
      </c>
      <c r="F163" s="186">
        <f t="shared" si="56"/>
        <v>801450</v>
      </c>
    </row>
    <row r="164" spans="1:7" x14ac:dyDescent="0.3">
      <c r="A164" s="194">
        <v>480819</v>
      </c>
      <c r="B164" s="195" t="s">
        <v>446</v>
      </c>
      <c r="C164" s="186">
        <v>0</v>
      </c>
      <c r="D164" s="186">
        <v>0</v>
      </c>
      <c r="E164" s="186">
        <v>89000</v>
      </c>
      <c r="F164" s="186">
        <f t="shared" si="56"/>
        <v>89000</v>
      </c>
    </row>
    <row r="165" spans="1:7" x14ac:dyDescent="0.3">
      <c r="A165" s="194">
        <v>480826</v>
      </c>
      <c r="B165" s="195" t="s">
        <v>273</v>
      </c>
      <c r="C165" s="186">
        <v>0</v>
      </c>
      <c r="D165" s="186">
        <v>0</v>
      </c>
      <c r="E165" s="186">
        <v>9145196</v>
      </c>
      <c r="F165" s="186">
        <f t="shared" si="56"/>
        <v>9145196</v>
      </c>
    </row>
    <row r="166" spans="1:7" x14ac:dyDescent="0.3">
      <c r="A166" s="192"/>
      <c r="B166" s="184"/>
      <c r="C166" s="186"/>
      <c r="D166" s="186"/>
      <c r="E166" s="186"/>
      <c r="F166" s="186"/>
    </row>
    <row r="167" spans="1:7" ht="15.6" x14ac:dyDescent="0.3">
      <c r="A167" s="237">
        <v>5</v>
      </c>
      <c r="B167" s="84" t="s">
        <v>274</v>
      </c>
      <c r="C167" s="238">
        <f>C169+C207+C218+C227</f>
        <v>0</v>
      </c>
      <c r="D167" s="238">
        <f>D169+D207+D218+D227+D234</f>
        <v>5503473091.8599997</v>
      </c>
      <c r="E167" s="238">
        <f>E169+E207+E218+E227</f>
        <v>7256189</v>
      </c>
      <c r="F167" s="238">
        <f t="shared" ref="F167:F230" si="57">C167+D167-E167</f>
        <v>5496216902.8599997</v>
      </c>
      <c r="G167" s="189"/>
    </row>
    <row r="168" spans="1:7" x14ac:dyDescent="0.3">
      <c r="A168" s="239"/>
      <c r="B168" s="240"/>
      <c r="C168" s="241"/>
      <c r="D168" s="241"/>
      <c r="E168" s="241"/>
      <c r="F168" s="241"/>
      <c r="G168" s="189"/>
    </row>
    <row r="169" spans="1:7" x14ac:dyDescent="0.3">
      <c r="A169" s="242">
        <v>51</v>
      </c>
      <c r="B169" s="243" t="s">
        <v>275</v>
      </c>
      <c r="C169" s="244">
        <f>C170+C174+C179+C185+C189+C204</f>
        <v>0</v>
      </c>
      <c r="D169" s="244">
        <f t="shared" ref="D169:F169" si="58">D170+D174+D179+D185+D189+D204</f>
        <v>673977494</v>
      </c>
      <c r="E169" s="244">
        <f t="shared" si="58"/>
        <v>0</v>
      </c>
      <c r="F169" s="244">
        <f t="shared" si="58"/>
        <v>673977494</v>
      </c>
      <c r="G169" s="189"/>
    </row>
    <row r="170" spans="1:7" x14ac:dyDescent="0.3">
      <c r="A170" s="228">
        <v>5101</v>
      </c>
      <c r="B170" s="229" t="s">
        <v>276</v>
      </c>
      <c r="C170" s="230">
        <f>C171+C172+C173</f>
        <v>0</v>
      </c>
      <c r="D170" s="230">
        <f>D171+D172+D173</f>
        <v>271157771</v>
      </c>
      <c r="E170" s="230">
        <f>E171+E172+E173</f>
        <v>0</v>
      </c>
      <c r="F170" s="230">
        <f t="shared" si="57"/>
        <v>271157771</v>
      </c>
      <c r="G170" s="189"/>
    </row>
    <row r="171" spans="1:7" x14ac:dyDescent="0.3">
      <c r="A171" s="194">
        <v>510101</v>
      </c>
      <c r="B171" s="195" t="s">
        <v>277</v>
      </c>
      <c r="C171" s="186">
        <v>0</v>
      </c>
      <c r="D171" s="186">
        <v>262350051</v>
      </c>
      <c r="E171" s="186">
        <v>0</v>
      </c>
      <c r="F171" s="186">
        <f t="shared" si="57"/>
        <v>262350051</v>
      </c>
    </row>
    <row r="172" spans="1:7" x14ac:dyDescent="0.3">
      <c r="A172" s="194">
        <v>510119</v>
      </c>
      <c r="B172" s="195" t="s">
        <v>279</v>
      </c>
      <c r="C172" s="186">
        <v>0</v>
      </c>
      <c r="D172" s="186">
        <v>8159720</v>
      </c>
      <c r="E172" s="186">
        <v>0</v>
      </c>
      <c r="F172" s="186">
        <f t="shared" si="57"/>
        <v>8159720</v>
      </c>
    </row>
    <row r="173" spans="1:7" x14ac:dyDescent="0.3">
      <c r="A173" s="194">
        <v>510123</v>
      </c>
      <c r="B173" s="195" t="s">
        <v>281</v>
      </c>
      <c r="C173" s="186">
        <v>0</v>
      </c>
      <c r="D173" s="186">
        <v>648000</v>
      </c>
      <c r="E173" s="186">
        <v>0</v>
      </c>
      <c r="F173" s="186">
        <f t="shared" si="57"/>
        <v>648000</v>
      </c>
    </row>
    <row r="174" spans="1:7" x14ac:dyDescent="0.3">
      <c r="A174" s="228">
        <v>5103</v>
      </c>
      <c r="B174" s="229" t="s">
        <v>285</v>
      </c>
      <c r="C174" s="230">
        <f>SUM(C175:C178)</f>
        <v>0</v>
      </c>
      <c r="D174" s="230">
        <f>SUM(D175:D178)</f>
        <v>79170900</v>
      </c>
      <c r="E174" s="230">
        <f>SUM(E175:E178)</f>
        <v>0</v>
      </c>
      <c r="F174" s="230">
        <f t="shared" si="57"/>
        <v>79170900</v>
      </c>
    </row>
    <row r="175" spans="1:7" x14ac:dyDescent="0.3">
      <c r="A175" s="194">
        <v>510302</v>
      </c>
      <c r="B175" s="195" t="s">
        <v>286</v>
      </c>
      <c r="C175" s="186">
        <v>0</v>
      </c>
      <c r="D175" s="186">
        <v>11456300</v>
      </c>
      <c r="E175" s="186">
        <v>0</v>
      </c>
      <c r="F175" s="186">
        <f t="shared" si="57"/>
        <v>11456300</v>
      </c>
    </row>
    <row r="176" spans="1:7" x14ac:dyDescent="0.3">
      <c r="A176" s="194">
        <v>510303</v>
      </c>
      <c r="B176" s="195" t="s">
        <v>288</v>
      </c>
      <c r="C176" s="186">
        <v>0</v>
      </c>
      <c r="D176" s="186">
        <v>13800</v>
      </c>
      <c r="E176" s="186">
        <v>0</v>
      </c>
      <c r="F176" s="186">
        <f t="shared" si="57"/>
        <v>13800</v>
      </c>
    </row>
    <row r="177" spans="1:6" x14ac:dyDescent="0.3">
      <c r="A177" s="194">
        <v>510305</v>
      </c>
      <c r="B177" s="195" t="s">
        <v>290</v>
      </c>
      <c r="C177" s="186">
        <v>0</v>
      </c>
      <c r="D177" s="186">
        <v>1417300</v>
      </c>
      <c r="E177" s="186">
        <v>0</v>
      </c>
      <c r="F177" s="186">
        <f t="shared" si="57"/>
        <v>1417300</v>
      </c>
    </row>
    <row r="178" spans="1:6" x14ac:dyDescent="0.3">
      <c r="A178" s="194">
        <v>510390</v>
      </c>
      <c r="B178" s="195" t="s">
        <v>292</v>
      </c>
      <c r="C178" s="186">
        <v>0</v>
      </c>
      <c r="D178" s="186">
        <v>66283500</v>
      </c>
      <c r="E178" s="186">
        <v>0</v>
      </c>
      <c r="F178" s="186">
        <f t="shared" si="57"/>
        <v>66283500</v>
      </c>
    </row>
    <row r="179" spans="1:6" x14ac:dyDescent="0.3">
      <c r="A179" s="228">
        <v>5107</v>
      </c>
      <c r="B179" s="229" t="s">
        <v>298</v>
      </c>
      <c r="C179" s="230">
        <f>SUM(C180:C184)</f>
        <v>0</v>
      </c>
      <c r="D179" s="230">
        <f>SUM(D180:D184)</f>
        <v>31689512</v>
      </c>
      <c r="E179" s="230">
        <f>SUM(E180:E184)</f>
        <v>0</v>
      </c>
      <c r="F179" s="230">
        <f t="shared" si="57"/>
        <v>31689512</v>
      </c>
    </row>
    <row r="180" spans="1:6" x14ac:dyDescent="0.3">
      <c r="A180" s="194">
        <v>510701</v>
      </c>
      <c r="B180" s="195" t="s">
        <v>90</v>
      </c>
      <c r="C180" s="186">
        <v>0</v>
      </c>
      <c r="D180" s="186">
        <v>11290198</v>
      </c>
      <c r="E180" s="186">
        <v>0</v>
      </c>
      <c r="F180" s="186">
        <f t="shared" si="57"/>
        <v>11290198</v>
      </c>
    </row>
    <row r="181" spans="1:6" x14ac:dyDescent="0.3">
      <c r="A181" s="194">
        <v>510702</v>
      </c>
      <c r="B181" s="195" t="s">
        <v>89</v>
      </c>
      <c r="C181" s="186">
        <v>0</v>
      </c>
      <c r="D181" s="186">
        <v>3281150</v>
      </c>
      <c r="E181" s="186">
        <v>0</v>
      </c>
      <c r="F181" s="186">
        <f t="shared" si="57"/>
        <v>3281150</v>
      </c>
    </row>
    <row r="182" spans="1:6" x14ac:dyDescent="0.3">
      <c r="A182" s="194">
        <v>510704</v>
      </c>
      <c r="B182" s="195" t="s">
        <v>484</v>
      </c>
      <c r="C182" s="186">
        <v>0</v>
      </c>
      <c r="D182" s="186">
        <v>5363893</v>
      </c>
      <c r="E182" s="186">
        <v>0</v>
      </c>
      <c r="F182" s="186">
        <f t="shared" si="57"/>
        <v>5363893</v>
      </c>
    </row>
    <row r="183" spans="1:6" x14ac:dyDescent="0.3">
      <c r="A183" s="194">
        <v>510705</v>
      </c>
      <c r="B183" s="195" t="s">
        <v>304</v>
      </c>
      <c r="C183" s="186">
        <v>0</v>
      </c>
      <c r="D183" s="186">
        <v>2188721</v>
      </c>
      <c r="E183" s="186">
        <v>0</v>
      </c>
      <c r="F183" s="186">
        <f t="shared" si="57"/>
        <v>2188721</v>
      </c>
    </row>
    <row r="184" spans="1:6" x14ac:dyDescent="0.3">
      <c r="A184" s="194">
        <v>510706</v>
      </c>
      <c r="B184" s="195" t="s">
        <v>306</v>
      </c>
      <c r="C184" s="186">
        <v>0</v>
      </c>
      <c r="D184" s="186">
        <v>9565550</v>
      </c>
      <c r="E184" s="186">
        <v>0</v>
      </c>
      <c r="F184" s="186">
        <f t="shared" si="57"/>
        <v>9565550</v>
      </c>
    </row>
    <row r="185" spans="1:6" x14ac:dyDescent="0.3">
      <c r="A185" s="228">
        <v>5108</v>
      </c>
      <c r="B185" s="229" t="s">
        <v>308</v>
      </c>
      <c r="C185" s="230">
        <f>SUM(C186:C188)</f>
        <v>0</v>
      </c>
      <c r="D185" s="230">
        <f>SUM(D186:D188)</f>
        <v>155000</v>
      </c>
      <c r="E185" s="230">
        <f>SUM(E186:E188)</f>
        <v>0</v>
      </c>
      <c r="F185" s="230">
        <f t="shared" si="57"/>
        <v>155000</v>
      </c>
    </row>
    <row r="186" spans="1:6" x14ac:dyDescent="0.3">
      <c r="A186" s="194">
        <v>510803</v>
      </c>
      <c r="B186" s="195" t="s">
        <v>408</v>
      </c>
      <c r="C186" s="186">
        <v>0</v>
      </c>
      <c r="D186" s="186">
        <v>0</v>
      </c>
      <c r="E186" s="186">
        <v>0</v>
      </c>
      <c r="F186" s="186">
        <f t="shared" si="57"/>
        <v>0</v>
      </c>
    </row>
    <row r="187" spans="1:6" x14ac:dyDescent="0.3">
      <c r="A187" s="194">
        <v>510804</v>
      </c>
      <c r="B187" s="195" t="s">
        <v>409</v>
      </c>
      <c r="C187" s="186">
        <v>0</v>
      </c>
      <c r="D187" s="186">
        <v>155000</v>
      </c>
      <c r="E187" s="186">
        <v>0</v>
      </c>
      <c r="F187" s="186">
        <f t="shared" si="57"/>
        <v>155000</v>
      </c>
    </row>
    <row r="188" spans="1:6" x14ac:dyDescent="0.3">
      <c r="A188" s="194">
        <v>510804</v>
      </c>
      <c r="B188" s="195" t="s">
        <v>410</v>
      </c>
      <c r="C188" s="186">
        <v>0</v>
      </c>
      <c r="D188" s="186">
        <v>0</v>
      </c>
      <c r="E188" s="186">
        <v>0</v>
      </c>
      <c r="F188" s="186">
        <f t="shared" si="57"/>
        <v>0</v>
      </c>
    </row>
    <row r="189" spans="1:6" x14ac:dyDescent="0.3">
      <c r="A189" s="228">
        <v>5111</v>
      </c>
      <c r="B189" s="229" t="s">
        <v>314</v>
      </c>
      <c r="C189" s="230">
        <f>SUM(C190:C203)</f>
        <v>0</v>
      </c>
      <c r="D189" s="230">
        <f t="shared" ref="D189:F189" si="59">SUM(D190:D203)</f>
        <v>170423482</v>
      </c>
      <c r="E189" s="230">
        <f t="shared" si="59"/>
        <v>0</v>
      </c>
      <c r="F189" s="230">
        <f t="shared" si="59"/>
        <v>170423482</v>
      </c>
    </row>
    <row r="190" spans="1:6" x14ac:dyDescent="0.3">
      <c r="A190" s="194">
        <v>511110</v>
      </c>
      <c r="B190" s="195" t="s">
        <v>315</v>
      </c>
      <c r="C190" s="186">
        <v>0</v>
      </c>
      <c r="D190" s="186">
        <v>7999920</v>
      </c>
      <c r="E190" s="186">
        <v>0</v>
      </c>
      <c r="F190" s="186">
        <f t="shared" si="57"/>
        <v>7999920</v>
      </c>
    </row>
    <row r="191" spans="1:6" x14ac:dyDescent="0.3">
      <c r="A191" s="194">
        <v>511114</v>
      </c>
      <c r="B191" s="195" t="s">
        <v>317</v>
      </c>
      <c r="C191" s="186">
        <v>0</v>
      </c>
      <c r="D191" s="186">
        <v>3514350</v>
      </c>
      <c r="E191" s="186">
        <v>0</v>
      </c>
      <c r="F191" s="186">
        <f t="shared" si="57"/>
        <v>3514350</v>
      </c>
    </row>
    <row r="192" spans="1:6" x14ac:dyDescent="0.3">
      <c r="A192" s="194">
        <v>511115</v>
      </c>
      <c r="B192" s="195" t="s">
        <v>319</v>
      </c>
      <c r="C192" s="186">
        <v>0</v>
      </c>
      <c r="D192" s="186">
        <v>3713082</v>
      </c>
      <c r="E192" s="186">
        <v>0</v>
      </c>
      <c r="F192" s="186">
        <f t="shared" si="57"/>
        <v>3713082</v>
      </c>
    </row>
    <row r="193" spans="1:6" x14ac:dyDescent="0.3">
      <c r="A193" s="194">
        <v>511117</v>
      </c>
      <c r="B193" s="195" t="s">
        <v>411</v>
      </c>
      <c r="C193" s="186">
        <v>0</v>
      </c>
      <c r="D193" s="186">
        <v>8181881</v>
      </c>
      <c r="E193" s="186">
        <v>0</v>
      </c>
      <c r="F193" s="186">
        <f t="shared" si="57"/>
        <v>8181881</v>
      </c>
    </row>
    <row r="194" spans="1:6" x14ac:dyDescent="0.3">
      <c r="A194" s="194">
        <v>511119</v>
      </c>
      <c r="B194" s="195" t="s">
        <v>75</v>
      </c>
      <c r="C194" s="186">
        <v>0</v>
      </c>
      <c r="D194" s="186">
        <v>17207934</v>
      </c>
      <c r="E194" s="186">
        <v>0</v>
      </c>
      <c r="F194" s="186">
        <f t="shared" si="57"/>
        <v>17207934</v>
      </c>
    </row>
    <row r="195" spans="1:6" x14ac:dyDescent="0.3">
      <c r="A195" s="194">
        <v>511123</v>
      </c>
      <c r="B195" s="195" t="s">
        <v>325</v>
      </c>
      <c r="C195" s="186">
        <v>0</v>
      </c>
      <c r="D195" s="186">
        <v>0</v>
      </c>
      <c r="E195" s="186">
        <v>0</v>
      </c>
      <c r="F195" s="186">
        <f t="shared" si="57"/>
        <v>0</v>
      </c>
    </row>
    <row r="196" spans="1:6" x14ac:dyDescent="0.3">
      <c r="A196" s="194">
        <v>511125</v>
      </c>
      <c r="B196" s="195" t="s">
        <v>327</v>
      </c>
      <c r="C196" s="186">
        <v>0</v>
      </c>
      <c r="D196" s="186">
        <v>51968997</v>
      </c>
      <c r="E196" s="186">
        <v>0</v>
      </c>
      <c r="F196" s="186">
        <f t="shared" si="57"/>
        <v>51968997</v>
      </c>
    </row>
    <row r="197" spans="1:6" x14ac:dyDescent="0.3">
      <c r="A197" s="194">
        <v>511140</v>
      </c>
      <c r="B197" s="195" t="s">
        <v>329</v>
      </c>
      <c r="C197" s="186">
        <v>0</v>
      </c>
      <c r="D197" s="186">
        <v>19086094</v>
      </c>
      <c r="E197" s="186">
        <v>0</v>
      </c>
      <c r="F197" s="186">
        <f t="shared" si="57"/>
        <v>19086094</v>
      </c>
    </row>
    <row r="198" spans="1:6" x14ac:dyDescent="0.3">
      <c r="A198" s="194">
        <v>511146</v>
      </c>
      <c r="B198" s="195" t="s">
        <v>331</v>
      </c>
      <c r="C198" s="186">
        <v>0</v>
      </c>
      <c r="D198" s="186">
        <v>764830</v>
      </c>
      <c r="E198" s="186">
        <v>0</v>
      </c>
      <c r="F198" s="186">
        <f t="shared" si="57"/>
        <v>764830</v>
      </c>
    </row>
    <row r="199" spans="1:6" x14ac:dyDescent="0.3">
      <c r="A199" s="194">
        <v>511149</v>
      </c>
      <c r="B199" s="195" t="s">
        <v>332</v>
      </c>
      <c r="C199" s="186">
        <v>0</v>
      </c>
      <c r="D199" s="186">
        <v>0</v>
      </c>
      <c r="E199" s="186">
        <v>0</v>
      </c>
      <c r="F199" s="186">
        <f t="shared" si="57"/>
        <v>0</v>
      </c>
    </row>
    <row r="200" spans="1:6" x14ac:dyDescent="0.3">
      <c r="A200" s="194">
        <v>511163</v>
      </c>
      <c r="B200" s="195" t="s">
        <v>334</v>
      </c>
      <c r="C200" s="186">
        <v>0</v>
      </c>
      <c r="D200" s="186">
        <v>1313600</v>
      </c>
      <c r="E200" s="186">
        <v>0</v>
      </c>
      <c r="F200" s="186">
        <f t="shared" si="57"/>
        <v>1313600</v>
      </c>
    </row>
    <row r="201" spans="1:6" x14ac:dyDescent="0.3">
      <c r="A201" s="194">
        <v>511179</v>
      </c>
      <c r="B201" s="195" t="s">
        <v>76</v>
      </c>
      <c r="C201" s="186">
        <v>0</v>
      </c>
      <c r="D201" s="186">
        <v>53172794</v>
      </c>
      <c r="E201" s="186">
        <v>0</v>
      </c>
      <c r="F201" s="186">
        <f t="shared" si="57"/>
        <v>53172794</v>
      </c>
    </row>
    <row r="202" spans="1:6" x14ac:dyDescent="0.3">
      <c r="A202" s="194">
        <v>511180</v>
      </c>
      <c r="B202" s="195" t="s">
        <v>77</v>
      </c>
      <c r="C202" s="186">
        <v>0</v>
      </c>
      <c r="D202" s="186">
        <v>3500000</v>
      </c>
      <c r="E202" s="186">
        <v>0</v>
      </c>
      <c r="F202" s="186">
        <f t="shared" si="57"/>
        <v>3500000</v>
      </c>
    </row>
    <row r="203" spans="1:6" x14ac:dyDescent="0.3">
      <c r="A203" s="194">
        <v>511190</v>
      </c>
      <c r="B203" s="195" t="s">
        <v>338</v>
      </c>
      <c r="C203" s="186">
        <v>0</v>
      </c>
      <c r="D203" s="186">
        <v>0</v>
      </c>
      <c r="E203" s="186">
        <v>0</v>
      </c>
      <c r="F203" s="186">
        <f t="shared" si="57"/>
        <v>0</v>
      </c>
    </row>
    <row r="204" spans="1:6" x14ac:dyDescent="0.3">
      <c r="A204" s="228">
        <v>5120</v>
      </c>
      <c r="B204" s="229" t="s">
        <v>340</v>
      </c>
      <c r="C204" s="230">
        <f>SUM(C205:C206)</f>
        <v>0</v>
      </c>
      <c r="D204" s="230">
        <f>SUM(D205:D206)</f>
        <v>121380829</v>
      </c>
      <c r="E204" s="230">
        <f>SUM(E205:E206)</f>
        <v>0</v>
      </c>
      <c r="F204" s="230">
        <f t="shared" si="57"/>
        <v>121380829</v>
      </c>
    </row>
    <row r="205" spans="1:6" x14ac:dyDescent="0.3">
      <c r="A205" s="194">
        <v>512001</v>
      </c>
      <c r="B205" s="195" t="s">
        <v>341</v>
      </c>
      <c r="C205" s="186">
        <v>0</v>
      </c>
      <c r="D205" s="186">
        <v>0</v>
      </c>
      <c r="E205" s="186">
        <v>0</v>
      </c>
      <c r="F205" s="186">
        <f t="shared" si="57"/>
        <v>0</v>
      </c>
    </row>
    <row r="206" spans="1:6" x14ac:dyDescent="0.3">
      <c r="A206" s="194">
        <v>512002</v>
      </c>
      <c r="B206" s="195" t="s">
        <v>342</v>
      </c>
      <c r="C206" s="186">
        <v>0</v>
      </c>
      <c r="D206" s="186">
        <v>121380829</v>
      </c>
      <c r="E206" s="186">
        <v>0</v>
      </c>
      <c r="F206" s="186">
        <f t="shared" si="57"/>
        <v>121380829</v>
      </c>
    </row>
    <row r="207" spans="1:6" x14ac:dyDescent="0.3">
      <c r="A207" s="242">
        <v>53</v>
      </c>
      <c r="B207" s="243" t="s">
        <v>412</v>
      </c>
      <c r="C207" s="244">
        <f>C208+C210+C216</f>
        <v>0</v>
      </c>
      <c r="D207" s="244">
        <f>D208+D210+D216</f>
        <v>63971432</v>
      </c>
      <c r="E207" s="244">
        <f>E208+E210+E216</f>
        <v>0</v>
      </c>
      <c r="F207" s="244">
        <f t="shared" si="57"/>
        <v>63971432</v>
      </c>
    </row>
    <row r="208" spans="1:6" x14ac:dyDescent="0.3">
      <c r="A208" s="228">
        <v>5347</v>
      </c>
      <c r="B208" s="229" t="s">
        <v>413</v>
      </c>
      <c r="C208" s="230">
        <f>C209</f>
        <v>0</v>
      </c>
      <c r="D208" s="230">
        <f>D209</f>
        <v>0</v>
      </c>
      <c r="E208" s="230">
        <f>E209</f>
        <v>0</v>
      </c>
      <c r="F208" s="230">
        <f t="shared" si="57"/>
        <v>0</v>
      </c>
    </row>
    <row r="209" spans="1:6" x14ac:dyDescent="0.3">
      <c r="A209" s="194">
        <v>534702</v>
      </c>
      <c r="B209" s="195" t="s">
        <v>414</v>
      </c>
      <c r="C209" s="186">
        <v>0</v>
      </c>
      <c r="D209" s="186">
        <v>0</v>
      </c>
      <c r="E209" s="186">
        <v>0</v>
      </c>
      <c r="F209" s="186">
        <f t="shared" si="57"/>
        <v>0</v>
      </c>
    </row>
    <row r="210" spans="1:6" x14ac:dyDescent="0.3">
      <c r="A210" s="228">
        <v>5360</v>
      </c>
      <c r="B210" s="229" t="s">
        <v>415</v>
      </c>
      <c r="C210" s="230">
        <f>SUM(C211:C215)</f>
        <v>0</v>
      </c>
      <c r="D210" s="230">
        <f>SUM(D211:D215)</f>
        <v>63020468</v>
      </c>
      <c r="E210" s="230">
        <f>SUM(E211:E215)</f>
        <v>0</v>
      </c>
      <c r="F210" s="230">
        <f t="shared" si="57"/>
        <v>63020468</v>
      </c>
    </row>
    <row r="211" spans="1:6" x14ac:dyDescent="0.3">
      <c r="A211" s="194">
        <v>536001</v>
      </c>
      <c r="B211" s="195" t="s">
        <v>416</v>
      </c>
      <c r="C211" s="186">
        <v>0</v>
      </c>
      <c r="D211" s="186">
        <v>51848510</v>
      </c>
      <c r="E211" s="186">
        <v>0</v>
      </c>
      <c r="F211" s="186">
        <f t="shared" si="57"/>
        <v>51848510</v>
      </c>
    </row>
    <row r="212" spans="1:6" x14ac:dyDescent="0.3">
      <c r="A212" s="194">
        <v>536004</v>
      </c>
      <c r="B212" s="195" t="s">
        <v>417</v>
      </c>
      <c r="C212" s="186">
        <v>0</v>
      </c>
      <c r="D212" s="186">
        <v>2241752</v>
      </c>
      <c r="E212" s="186">
        <v>0</v>
      </c>
      <c r="F212" s="186">
        <f t="shared" si="57"/>
        <v>2241752</v>
      </c>
    </row>
    <row r="213" spans="1:6" x14ac:dyDescent="0.3">
      <c r="A213" s="194">
        <v>536006</v>
      </c>
      <c r="B213" s="195" t="s">
        <v>418</v>
      </c>
      <c r="C213" s="186">
        <v>0</v>
      </c>
      <c r="D213" s="186">
        <v>633052</v>
      </c>
      <c r="E213" s="186">
        <v>0</v>
      </c>
      <c r="F213" s="186">
        <f t="shared" si="57"/>
        <v>633052</v>
      </c>
    </row>
    <row r="214" spans="1:6" x14ac:dyDescent="0.3">
      <c r="A214" s="194">
        <v>536007</v>
      </c>
      <c r="B214" s="195" t="s">
        <v>419</v>
      </c>
      <c r="C214" s="186">
        <v>0</v>
      </c>
      <c r="D214" s="186">
        <v>6183726</v>
      </c>
      <c r="E214" s="186">
        <v>0</v>
      </c>
      <c r="F214" s="186">
        <f t="shared" si="57"/>
        <v>6183726</v>
      </c>
    </row>
    <row r="215" spans="1:6" x14ac:dyDescent="0.3">
      <c r="A215" s="194">
        <v>536008</v>
      </c>
      <c r="B215" s="195" t="s">
        <v>420</v>
      </c>
      <c r="C215" s="186">
        <v>0</v>
      </c>
      <c r="D215" s="186">
        <v>2113428</v>
      </c>
      <c r="E215" s="186">
        <v>0</v>
      </c>
      <c r="F215" s="186">
        <f t="shared" si="57"/>
        <v>2113428</v>
      </c>
    </row>
    <row r="216" spans="1:6" x14ac:dyDescent="0.3">
      <c r="A216" s="228">
        <v>5366</v>
      </c>
      <c r="B216" s="229" t="s">
        <v>421</v>
      </c>
      <c r="C216" s="230">
        <f>C217</f>
        <v>0</v>
      </c>
      <c r="D216" s="230">
        <f>D217</f>
        <v>950964</v>
      </c>
      <c r="E216" s="230">
        <f>E217</f>
        <v>0</v>
      </c>
      <c r="F216" s="230">
        <f t="shared" si="57"/>
        <v>950964</v>
      </c>
    </row>
    <row r="217" spans="1:6" x14ac:dyDescent="0.3">
      <c r="A217" s="194">
        <v>536606</v>
      </c>
      <c r="B217" s="195" t="s">
        <v>422</v>
      </c>
      <c r="C217" s="186">
        <v>0</v>
      </c>
      <c r="D217" s="186">
        <v>950964</v>
      </c>
      <c r="E217" s="186">
        <v>0</v>
      </c>
      <c r="F217" s="186">
        <f t="shared" si="57"/>
        <v>950964</v>
      </c>
    </row>
    <row r="218" spans="1:6" x14ac:dyDescent="0.3">
      <c r="A218" s="242">
        <v>56</v>
      </c>
      <c r="B218" s="243" t="s">
        <v>423</v>
      </c>
      <c r="C218" s="244">
        <f>C219</f>
        <v>0</v>
      </c>
      <c r="D218" s="244">
        <f>D219</f>
        <v>4765447107</v>
      </c>
      <c r="E218" s="244">
        <f>E219</f>
        <v>7256189</v>
      </c>
      <c r="F218" s="244">
        <f t="shared" si="57"/>
        <v>4758190918</v>
      </c>
    </row>
    <row r="219" spans="1:6" x14ac:dyDescent="0.3">
      <c r="A219" s="228">
        <v>5618</v>
      </c>
      <c r="B219" s="229" t="s">
        <v>257</v>
      </c>
      <c r="C219" s="230">
        <f>SUM(C220:C226)</f>
        <v>0</v>
      </c>
      <c r="D219" s="230">
        <f>SUM(D220:D226)</f>
        <v>4765447107</v>
      </c>
      <c r="E219" s="230">
        <f>SUM(E220:E226)</f>
        <v>7256189</v>
      </c>
      <c r="F219" s="230">
        <f t="shared" si="57"/>
        <v>4758190918</v>
      </c>
    </row>
    <row r="220" spans="1:6" x14ac:dyDescent="0.3">
      <c r="A220" s="194">
        <v>561802</v>
      </c>
      <c r="B220" s="195" t="s">
        <v>353</v>
      </c>
      <c r="C220" s="186">
        <v>0</v>
      </c>
      <c r="D220" s="186">
        <v>1791709670</v>
      </c>
      <c r="E220" s="186">
        <v>0</v>
      </c>
      <c r="F220" s="186">
        <f t="shared" si="57"/>
        <v>1791709670</v>
      </c>
    </row>
    <row r="221" spans="1:6" x14ac:dyDescent="0.3">
      <c r="A221" s="194">
        <v>561805</v>
      </c>
      <c r="B221" s="195" t="s">
        <v>424</v>
      </c>
      <c r="C221" s="186">
        <v>0</v>
      </c>
      <c r="D221" s="186">
        <v>0</v>
      </c>
      <c r="E221" s="186">
        <v>0</v>
      </c>
      <c r="F221" s="186">
        <f t="shared" si="57"/>
        <v>0</v>
      </c>
    </row>
    <row r="222" spans="1:6" x14ac:dyDescent="0.3">
      <c r="A222" s="194">
        <v>561807</v>
      </c>
      <c r="B222" s="195" t="s">
        <v>355</v>
      </c>
      <c r="C222" s="186">
        <v>0</v>
      </c>
      <c r="D222" s="186">
        <v>362759544</v>
      </c>
      <c r="E222" s="186">
        <v>7256189</v>
      </c>
      <c r="F222" s="186">
        <f t="shared" si="57"/>
        <v>355503355</v>
      </c>
    </row>
    <row r="223" spans="1:6" x14ac:dyDescent="0.3">
      <c r="A223" s="194">
        <v>561809</v>
      </c>
      <c r="B223" s="195" t="s">
        <v>356</v>
      </c>
      <c r="C223" s="186">
        <v>0</v>
      </c>
      <c r="D223" s="186">
        <v>80189103</v>
      </c>
      <c r="E223" s="186">
        <v>0</v>
      </c>
      <c r="F223" s="186">
        <f t="shared" si="57"/>
        <v>80189103</v>
      </c>
    </row>
    <row r="224" spans="1:6" x14ac:dyDescent="0.3">
      <c r="A224" s="194">
        <v>561810</v>
      </c>
      <c r="B224" s="195" t="s">
        <v>86</v>
      </c>
      <c r="C224" s="186">
        <v>0</v>
      </c>
      <c r="D224" s="186">
        <v>1162677530</v>
      </c>
      <c r="E224" s="186">
        <v>0</v>
      </c>
      <c r="F224" s="186">
        <f t="shared" si="57"/>
        <v>1162677530</v>
      </c>
    </row>
    <row r="225" spans="1:6" x14ac:dyDescent="0.3">
      <c r="A225" s="194">
        <v>561811</v>
      </c>
      <c r="B225" s="195" t="s">
        <v>425</v>
      </c>
      <c r="C225" s="186">
        <v>0</v>
      </c>
      <c r="D225" s="186">
        <v>886316160</v>
      </c>
      <c r="E225" s="186">
        <v>0</v>
      </c>
      <c r="F225" s="186">
        <f t="shared" si="57"/>
        <v>886316160</v>
      </c>
    </row>
    <row r="226" spans="1:6" x14ac:dyDescent="0.3">
      <c r="A226" s="194">
        <v>561890</v>
      </c>
      <c r="B226" s="195" t="s">
        <v>426</v>
      </c>
      <c r="C226" s="186">
        <v>0</v>
      </c>
      <c r="D226" s="186">
        <v>481795100</v>
      </c>
      <c r="E226" s="186">
        <v>0</v>
      </c>
      <c r="F226" s="186">
        <f t="shared" si="57"/>
        <v>481795100</v>
      </c>
    </row>
    <row r="227" spans="1:6" x14ac:dyDescent="0.3">
      <c r="A227" s="242">
        <v>58</v>
      </c>
      <c r="B227" s="243" t="s">
        <v>363</v>
      </c>
      <c r="C227" s="244">
        <f>C228+C230+C232</f>
        <v>0</v>
      </c>
      <c r="D227" s="244">
        <f>D228+D230+D232</f>
        <v>77058.86</v>
      </c>
      <c r="E227" s="244">
        <f>E228+E230+E232</f>
        <v>0</v>
      </c>
      <c r="F227" s="244">
        <f t="shared" si="57"/>
        <v>77058.86</v>
      </c>
    </row>
    <row r="228" spans="1:6" x14ac:dyDescent="0.3">
      <c r="A228" s="228">
        <v>5804</v>
      </c>
      <c r="B228" s="229" t="s">
        <v>268</v>
      </c>
      <c r="C228" s="230">
        <f>C229</f>
        <v>0</v>
      </c>
      <c r="D228" s="230">
        <f>D229</f>
        <v>75390</v>
      </c>
      <c r="E228" s="230">
        <v>0</v>
      </c>
      <c r="F228" s="230">
        <f t="shared" si="57"/>
        <v>75390</v>
      </c>
    </row>
    <row r="229" spans="1:6" x14ac:dyDescent="0.3">
      <c r="A229" s="194">
        <v>580490</v>
      </c>
      <c r="B229" s="195" t="s">
        <v>141</v>
      </c>
      <c r="C229" s="186">
        <v>0</v>
      </c>
      <c r="D229" s="186">
        <v>75390</v>
      </c>
      <c r="E229" s="186">
        <v>0</v>
      </c>
      <c r="F229" s="186">
        <f t="shared" si="57"/>
        <v>75390</v>
      </c>
    </row>
    <row r="230" spans="1:6" x14ac:dyDescent="0.3">
      <c r="A230" s="228">
        <v>5821</v>
      </c>
      <c r="B230" s="229" t="s">
        <v>427</v>
      </c>
      <c r="C230" s="230">
        <f>C231</f>
        <v>0</v>
      </c>
      <c r="D230" s="230">
        <f>D231</f>
        <v>0</v>
      </c>
      <c r="E230" s="230">
        <f>E231</f>
        <v>0</v>
      </c>
      <c r="F230" s="230">
        <f t="shared" si="57"/>
        <v>0</v>
      </c>
    </row>
    <row r="231" spans="1:6" x14ac:dyDescent="0.3">
      <c r="A231" s="194">
        <v>582101</v>
      </c>
      <c r="B231" s="195" t="s">
        <v>428</v>
      </c>
      <c r="C231" s="186">
        <v>0</v>
      </c>
      <c r="D231" s="186">
        <v>0</v>
      </c>
      <c r="E231" s="186">
        <v>0</v>
      </c>
      <c r="F231" s="186">
        <f t="shared" ref="F231:F252" si="60">C231+D231-E231</f>
        <v>0</v>
      </c>
    </row>
    <row r="232" spans="1:6" x14ac:dyDescent="0.3">
      <c r="A232" s="228">
        <v>5890</v>
      </c>
      <c r="B232" s="229" t="s">
        <v>366</v>
      </c>
      <c r="C232" s="230">
        <f>C233</f>
        <v>0</v>
      </c>
      <c r="D232" s="230">
        <f>D233</f>
        <v>1668.86</v>
      </c>
      <c r="E232" s="230">
        <f>E233</f>
        <v>0</v>
      </c>
      <c r="F232" s="230">
        <f t="shared" si="60"/>
        <v>1668.86</v>
      </c>
    </row>
    <row r="233" spans="1:6" x14ac:dyDescent="0.3">
      <c r="A233" s="194">
        <v>589090</v>
      </c>
      <c r="B233" s="195" t="s">
        <v>143</v>
      </c>
      <c r="C233" s="186">
        <v>0</v>
      </c>
      <c r="D233" s="186">
        <v>1668.86</v>
      </c>
      <c r="E233" s="186">
        <v>0</v>
      </c>
      <c r="F233" s="186">
        <f t="shared" si="60"/>
        <v>1668.86</v>
      </c>
    </row>
    <row r="234" spans="1:6" x14ac:dyDescent="0.3">
      <c r="A234" s="242">
        <v>59</v>
      </c>
      <c r="B234" s="243" t="s">
        <v>429</v>
      </c>
      <c r="C234" s="244">
        <f>C235</f>
        <v>0</v>
      </c>
      <c r="D234" s="244">
        <f t="shared" ref="D234:F234" si="61">D235</f>
        <v>0</v>
      </c>
      <c r="E234" s="244">
        <f t="shared" si="61"/>
        <v>0</v>
      </c>
      <c r="F234" s="244">
        <f t="shared" si="61"/>
        <v>0</v>
      </c>
    </row>
    <row r="235" spans="1:6" x14ac:dyDescent="0.3">
      <c r="A235" s="228">
        <v>5905</v>
      </c>
      <c r="B235" s="229" t="s">
        <v>429</v>
      </c>
      <c r="C235" s="230">
        <f>C236</f>
        <v>0</v>
      </c>
      <c r="D235" s="230">
        <f>D236</f>
        <v>0</v>
      </c>
      <c r="E235" s="230">
        <v>0</v>
      </c>
      <c r="F235" s="230">
        <f t="shared" si="60"/>
        <v>0</v>
      </c>
    </row>
    <row r="236" spans="1:6" x14ac:dyDescent="0.3">
      <c r="A236" s="194">
        <v>590501</v>
      </c>
      <c r="B236" s="195" t="s">
        <v>430</v>
      </c>
      <c r="C236" s="186">
        <v>0</v>
      </c>
      <c r="D236" s="75">
        <v>0</v>
      </c>
      <c r="E236" s="186">
        <v>0</v>
      </c>
      <c r="F236" s="186">
        <f t="shared" si="60"/>
        <v>0</v>
      </c>
    </row>
    <row r="237" spans="1:6" x14ac:dyDescent="0.3">
      <c r="A237" s="192"/>
      <c r="B237" s="184"/>
      <c r="C237" s="186"/>
      <c r="D237" s="75"/>
      <c r="E237" s="186"/>
      <c r="F237" s="186"/>
    </row>
    <row r="238" spans="1:6" ht="15.6" x14ac:dyDescent="0.3">
      <c r="A238" s="237">
        <v>8</v>
      </c>
      <c r="B238" s="84" t="s">
        <v>431</v>
      </c>
      <c r="C238" s="238">
        <v>0</v>
      </c>
      <c r="D238" s="238">
        <v>0</v>
      </c>
      <c r="E238" s="238">
        <v>0</v>
      </c>
      <c r="F238" s="238">
        <f t="shared" si="60"/>
        <v>0</v>
      </c>
    </row>
    <row r="239" spans="1:6" x14ac:dyDescent="0.3">
      <c r="A239" s="239"/>
      <c r="B239" s="240"/>
      <c r="C239" s="241"/>
      <c r="D239" s="241"/>
      <c r="E239" s="241"/>
      <c r="F239" s="241"/>
    </row>
    <row r="240" spans="1:6" x14ac:dyDescent="0.3">
      <c r="A240" s="242">
        <v>81</v>
      </c>
      <c r="B240" s="243" t="s">
        <v>432</v>
      </c>
      <c r="C240" s="244">
        <v>593627289</v>
      </c>
      <c r="D240" s="244">
        <v>0</v>
      </c>
      <c r="E240" s="244">
        <v>0</v>
      </c>
      <c r="F240" s="244">
        <f t="shared" si="60"/>
        <v>593627289</v>
      </c>
    </row>
    <row r="241" spans="1:6" x14ac:dyDescent="0.3">
      <c r="A241" s="228">
        <v>8120</v>
      </c>
      <c r="B241" s="229" t="s">
        <v>240</v>
      </c>
      <c r="C241" s="230">
        <v>593627289</v>
      </c>
      <c r="D241" s="230">
        <v>0</v>
      </c>
      <c r="E241" s="230">
        <v>0</v>
      </c>
      <c r="F241" s="230">
        <f t="shared" si="60"/>
        <v>593627289</v>
      </c>
    </row>
    <row r="242" spans="1:6" x14ac:dyDescent="0.3">
      <c r="A242" s="194">
        <v>812004</v>
      </c>
      <c r="B242" s="195" t="s">
        <v>85</v>
      </c>
      <c r="C242" s="186">
        <v>593627289</v>
      </c>
      <c r="D242" s="186">
        <v>0</v>
      </c>
      <c r="E242" s="186">
        <v>0</v>
      </c>
      <c r="F242" s="186">
        <f t="shared" si="60"/>
        <v>593627289</v>
      </c>
    </row>
    <row r="243" spans="1:6" x14ac:dyDescent="0.3">
      <c r="A243" s="242">
        <v>82</v>
      </c>
      <c r="B243" s="243" t="s">
        <v>433</v>
      </c>
      <c r="C243" s="244">
        <v>3104351155</v>
      </c>
      <c r="D243" s="244">
        <v>0</v>
      </c>
      <c r="E243" s="244">
        <v>0</v>
      </c>
      <c r="F243" s="244">
        <f t="shared" si="60"/>
        <v>3104351155</v>
      </c>
    </row>
    <row r="244" spans="1:6" x14ac:dyDescent="0.3">
      <c r="A244" s="228">
        <v>8201</v>
      </c>
      <c r="B244" s="229" t="s">
        <v>434</v>
      </c>
      <c r="C244" s="230">
        <v>3104351155</v>
      </c>
      <c r="D244" s="230">
        <v>0</v>
      </c>
      <c r="E244" s="230">
        <v>0</v>
      </c>
      <c r="F244" s="230">
        <f t="shared" si="60"/>
        <v>3104351155</v>
      </c>
    </row>
    <row r="245" spans="1:6" x14ac:dyDescent="0.3">
      <c r="A245" s="194">
        <v>820101</v>
      </c>
      <c r="B245" s="195" t="s">
        <v>155</v>
      </c>
      <c r="C245" s="186">
        <v>973633251</v>
      </c>
      <c r="D245" s="186">
        <v>0</v>
      </c>
      <c r="E245" s="186">
        <v>0</v>
      </c>
      <c r="F245" s="186">
        <f t="shared" si="60"/>
        <v>973633251</v>
      </c>
    </row>
    <row r="246" spans="1:6" x14ac:dyDescent="0.3">
      <c r="A246" s="194">
        <v>820102</v>
      </c>
      <c r="B246" s="195" t="s">
        <v>435</v>
      </c>
      <c r="C246" s="186">
        <v>1379181901</v>
      </c>
      <c r="D246" s="186">
        <v>0</v>
      </c>
      <c r="E246" s="186">
        <v>0</v>
      </c>
      <c r="F246" s="186">
        <f t="shared" si="60"/>
        <v>1379181901</v>
      </c>
    </row>
    <row r="247" spans="1:6" x14ac:dyDescent="0.3">
      <c r="A247" s="194">
        <v>820104</v>
      </c>
      <c r="B247" s="195" t="s">
        <v>436</v>
      </c>
      <c r="C247" s="186">
        <v>751536003</v>
      </c>
      <c r="D247" s="186">
        <v>0</v>
      </c>
      <c r="E247" s="186">
        <v>0</v>
      </c>
      <c r="F247" s="186">
        <f t="shared" si="60"/>
        <v>751536003</v>
      </c>
    </row>
    <row r="248" spans="1:6" x14ac:dyDescent="0.3">
      <c r="A248" s="242">
        <v>89</v>
      </c>
      <c r="B248" s="243" t="s">
        <v>437</v>
      </c>
      <c r="C248" s="244">
        <v>-3697978444</v>
      </c>
      <c r="D248" s="244">
        <v>0</v>
      </c>
      <c r="E248" s="244">
        <v>0</v>
      </c>
      <c r="F248" s="244">
        <f t="shared" si="60"/>
        <v>-3697978444</v>
      </c>
    </row>
    <row r="249" spans="1:6" x14ac:dyDescent="0.3">
      <c r="A249" s="228">
        <v>8905</v>
      </c>
      <c r="B249" s="229" t="s">
        <v>438</v>
      </c>
      <c r="C249" s="230">
        <v>-593627289</v>
      </c>
      <c r="D249" s="230">
        <v>0</v>
      </c>
      <c r="E249" s="230">
        <v>0</v>
      </c>
      <c r="F249" s="230">
        <f t="shared" si="60"/>
        <v>-593627289</v>
      </c>
    </row>
    <row r="250" spans="1:6" x14ac:dyDescent="0.3">
      <c r="A250" s="194">
        <v>890506</v>
      </c>
      <c r="B250" s="195" t="s">
        <v>439</v>
      </c>
      <c r="C250" s="186">
        <v>-593627289</v>
      </c>
      <c r="D250" s="186">
        <v>0</v>
      </c>
      <c r="E250" s="186">
        <v>0</v>
      </c>
      <c r="F250" s="186">
        <f t="shared" si="60"/>
        <v>-593627289</v>
      </c>
    </row>
    <row r="251" spans="1:6" x14ac:dyDescent="0.3">
      <c r="A251" s="228">
        <v>8910</v>
      </c>
      <c r="B251" s="229" t="s">
        <v>440</v>
      </c>
      <c r="C251" s="230">
        <v>-3104351155</v>
      </c>
      <c r="D251" s="230">
        <v>0</v>
      </c>
      <c r="E251" s="230">
        <v>0</v>
      </c>
      <c r="F251" s="230">
        <f t="shared" si="60"/>
        <v>-3104351155</v>
      </c>
    </row>
    <row r="252" spans="1:6" x14ac:dyDescent="0.3">
      <c r="A252" s="194">
        <v>891001</v>
      </c>
      <c r="B252" s="195" t="s">
        <v>441</v>
      </c>
      <c r="C252" s="186">
        <v>-3104351155</v>
      </c>
      <c r="D252" s="186">
        <v>0</v>
      </c>
      <c r="E252" s="186">
        <v>0</v>
      </c>
      <c r="F252" s="186">
        <f t="shared" si="60"/>
        <v>-3104351155</v>
      </c>
    </row>
    <row r="253" spans="1:6" x14ac:dyDescent="0.3">
      <c r="A253" s="193"/>
      <c r="B253" s="190"/>
      <c r="C253" s="191"/>
      <c r="D253" s="191"/>
      <c r="E253" s="191"/>
      <c r="F253" s="191"/>
    </row>
    <row r="261" spans="1:7" x14ac:dyDescent="0.3">
      <c r="A261" s="71"/>
      <c r="B261" s="60"/>
      <c r="C261" s="250"/>
      <c r="D261" s="71"/>
      <c r="E261" s="71"/>
      <c r="F261" s="71"/>
    </row>
    <row r="262" spans="1:7" x14ac:dyDescent="0.3">
      <c r="A262" s="71"/>
      <c r="B262" s="96" t="s">
        <v>453</v>
      </c>
      <c r="C262" s="250"/>
      <c r="D262" s="71"/>
      <c r="E262" s="168"/>
      <c r="F262" s="168"/>
      <c r="G262" s="251"/>
    </row>
    <row r="263" spans="1:7" x14ac:dyDescent="0.3">
      <c r="B263" s="96" t="s">
        <v>160</v>
      </c>
      <c r="E263" s="279" t="s">
        <v>483</v>
      </c>
      <c r="F263" s="279"/>
      <c r="G263" s="166"/>
    </row>
    <row r="264" spans="1:7" x14ac:dyDescent="0.3">
      <c r="E264" s="287" t="s">
        <v>479</v>
      </c>
      <c r="F264" s="287"/>
      <c r="G264" s="166"/>
    </row>
    <row r="266" spans="1:7" x14ac:dyDescent="0.3">
      <c r="C266" s="162"/>
      <c r="D266" s="162"/>
      <c r="E266" s="6"/>
      <c r="F266" s="6"/>
      <c r="G266" s="6"/>
    </row>
    <row r="267" spans="1:7" x14ac:dyDescent="0.3">
      <c r="C267" s="279" t="s">
        <v>161</v>
      </c>
      <c r="D267" s="279"/>
      <c r="E267" s="166"/>
      <c r="F267" s="166"/>
      <c r="G267" s="166"/>
    </row>
    <row r="268" spans="1:7" x14ac:dyDescent="0.3">
      <c r="C268" s="286" t="s">
        <v>251</v>
      </c>
      <c r="D268" s="286"/>
      <c r="E268" s="133"/>
      <c r="F268" s="133"/>
      <c r="G268" s="133"/>
    </row>
    <row r="269" spans="1:7" x14ac:dyDescent="0.3">
      <c r="C269" s="287" t="s">
        <v>480</v>
      </c>
      <c r="D269" s="287"/>
      <c r="E269" s="167"/>
      <c r="F269" s="167"/>
      <c r="G269" s="167"/>
    </row>
    <row r="272" spans="1:7" x14ac:dyDescent="0.3">
      <c r="E272" s="1"/>
      <c r="F272" s="1"/>
    </row>
    <row r="273" spans="5:6" x14ac:dyDescent="0.3">
      <c r="E273" s="1"/>
      <c r="F273" s="1"/>
    </row>
    <row r="274" spans="5:6" x14ac:dyDescent="0.3">
      <c r="E274" s="1"/>
      <c r="F274" s="1"/>
    </row>
    <row r="275" spans="5:6" x14ac:dyDescent="0.3">
      <c r="E275" s="1"/>
      <c r="F275" s="1"/>
    </row>
    <row r="276" spans="5:6" x14ac:dyDescent="0.3">
      <c r="E276" s="1"/>
      <c r="F276" s="1"/>
    </row>
  </sheetData>
  <mergeCells count="10">
    <mergeCell ref="C267:D267"/>
    <mergeCell ref="C268:D268"/>
    <mergeCell ref="C269:D269"/>
    <mergeCell ref="E263:F263"/>
    <mergeCell ref="E264:F264"/>
    <mergeCell ref="A1:F1"/>
    <mergeCell ref="A2:F2"/>
    <mergeCell ref="A3:F3"/>
    <mergeCell ref="A4:F4"/>
    <mergeCell ref="A5:F5"/>
  </mergeCells>
  <printOptions horizontalCentered="1"/>
  <pageMargins left="0.35433070866141736" right="0.11811023622047245" top="0.35433070866141736" bottom="0.15748031496062992" header="0.31496062992125984" footer="0.31496062992125984"/>
  <pageSetup scale="80" orientation="landscape" r:id="rId1"/>
  <ignoredErrors>
    <ignoredError sqref="F14 F127 F159 D167 F234 F18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Bala Clasificado Febrero 2024.</vt:lpstr>
      <vt:lpstr>Estado Resultado Febrero 2024.</vt:lpstr>
      <vt:lpstr>ESF Comparativo Febrero 2024</vt:lpstr>
      <vt:lpstr>ESF Comp. Detallado Febrero2024</vt:lpstr>
      <vt:lpstr>ERI Comparativo Febrero 2024</vt:lpstr>
      <vt:lpstr>ERI Comp. Detallado Febrero2024</vt:lpstr>
      <vt:lpstr>Balance de Prueba Febrero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geylercordobamic@hotmail.com</dc:creator>
  <cp:lastModifiedBy>Loteria del Cauca</cp:lastModifiedBy>
  <cp:lastPrinted>2024-04-17T17:35:24Z</cp:lastPrinted>
  <dcterms:created xsi:type="dcterms:W3CDTF">2023-11-17T15:00:57Z</dcterms:created>
  <dcterms:modified xsi:type="dcterms:W3CDTF">2024-05-27T17:33:55Z</dcterms:modified>
</cp:coreProperties>
</file>