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lagarejo\Documents\Carpeta_Informacion_Contador_Actual Jhon Jairo\1.-Estados Financieros Loteria del Cauca\4.- Estados Financieros Mensuales 2024\4.- Abril 2024\"/>
    </mc:Choice>
  </mc:AlternateContent>
  <xr:revisionPtr revIDLastSave="0" documentId="13_ncr:1_{9E5AB1F4-10B6-4248-BD57-634FB2980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 Clasificado Abril 2024." sheetId="6" r:id="rId1"/>
    <sheet name="Estado Resultado Abril 2024." sheetId="7" r:id="rId2"/>
    <sheet name="Balance de Prueba Abril 2024" sheetId="9" r:id="rId3"/>
    <sheet name="ESF Comparativo Abril 2024" sheetId="1" r:id="rId4"/>
    <sheet name="ERI Comparativo Abril 2024" sheetId="2" r:id="rId5"/>
    <sheet name="ERI X Neg Loteria" sheetId="4" r:id="rId6"/>
    <sheet name="Estado de Resultado Neg Apuesta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4" l="1"/>
  <c r="F46" i="4"/>
  <c r="N85" i="5"/>
  <c r="P85" i="5" s="1"/>
  <c r="J84" i="5"/>
  <c r="F84" i="5"/>
  <c r="H85" i="5" s="1"/>
  <c r="N82" i="5"/>
  <c r="J81" i="5"/>
  <c r="F81" i="5"/>
  <c r="N81" i="5" s="1"/>
  <c r="N79" i="5"/>
  <c r="J78" i="5"/>
  <c r="L79" i="5" s="1"/>
  <c r="F78" i="5"/>
  <c r="N78" i="5" s="1"/>
  <c r="N76" i="5"/>
  <c r="P76" i="5" s="1"/>
  <c r="J75" i="5"/>
  <c r="F75" i="5"/>
  <c r="H82" i="5" s="1"/>
  <c r="N71" i="5"/>
  <c r="N70" i="5" s="1"/>
  <c r="N68" i="5" s="1"/>
  <c r="H71" i="5"/>
  <c r="J70" i="5"/>
  <c r="L71" i="5" s="1"/>
  <c r="F70" i="5"/>
  <c r="N69" i="5"/>
  <c r="H69" i="5"/>
  <c r="J68" i="5"/>
  <c r="L69" i="5" s="1"/>
  <c r="F68" i="5"/>
  <c r="N67" i="5"/>
  <c r="L67" i="5"/>
  <c r="N66" i="5"/>
  <c r="P66" i="5" s="1"/>
  <c r="L66" i="5"/>
  <c r="H66" i="5"/>
  <c r="P65" i="5"/>
  <c r="L65" i="5"/>
  <c r="H65" i="5"/>
  <c r="P64" i="5"/>
  <c r="L64" i="5"/>
  <c r="N63" i="5"/>
  <c r="J62" i="5"/>
  <c r="L63" i="5" s="1"/>
  <c r="F62" i="5"/>
  <c r="H63" i="5" s="1"/>
  <c r="P60" i="5"/>
  <c r="N59" i="5"/>
  <c r="J59" i="5"/>
  <c r="F59" i="5"/>
  <c r="N57" i="5"/>
  <c r="P57" i="5" s="1"/>
  <c r="N56" i="5"/>
  <c r="N55" i="5" s="1"/>
  <c r="J55" i="5"/>
  <c r="F55" i="5"/>
  <c r="H60" i="5" s="1"/>
  <c r="N48" i="5"/>
  <c r="P48" i="5" s="1"/>
  <c r="N47" i="5"/>
  <c r="P47" i="5" s="1"/>
  <c r="N46" i="5"/>
  <c r="P46" i="5" s="1"/>
  <c r="N45" i="5"/>
  <c r="P45" i="5" s="1"/>
  <c r="N44" i="5"/>
  <c r="P44" i="5" s="1"/>
  <c r="N43" i="5"/>
  <c r="N42" i="5"/>
  <c r="N41" i="5"/>
  <c r="J40" i="5"/>
  <c r="L48" i="5" s="1"/>
  <c r="F40" i="5"/>
  <c r="H48" i="5" s="1"/>
  <c r="J38" i="5"/>
  <c r="S24" i="5" s="1"/>
  <c r="N34" i="5"/>
  <c r="P34" i="5" s="1"/>
  <c r="N33" i="5"/>
  <c r="P33" i="5" s="1"/>
  <c r="L33" i="5"/>
  <c r="N32" i="5"/>
  <c r="P32" i="5" s="1"/>
  <c r="L32" i="5"/>
  <c r="N31" i="5"/>
  <c r="P31" i="5" s="1"/>
  <c r="N30" i="5"/>
  <c r="P30" i="5" s="1"/>
  <c r="N29" i="5"/>
  <c r="N28" i="5"/>
  <c r="P28" i="5" s="1"/>
  <c r="N27" i="5"/>
  <c r="J26" i="5"/>
  <c r="L26" i="5" s="1"/>
  <c r="F26" i="5"/>
  <c r="S25" i="5"/>
  <c r="J25" i="5"/>
  <c r="L31" i="5" s="1"/>
  <c r="J24" i="5"/>
  <c r="S23" i="5"/>
  <c r="N22" i="5"/>
  <c r="P22" i="5" s="1"/>
  <c r="N21" i="5"/>
  <c r="P21" i="5" s="1"/>
  <c r="J20" i="5"/>
  <c r="L22" i="5" s="1"/>
  <c r="F20" i="5"/>
  <c r="N19" i="5"/>
  <c r="L19" i="5"/>
  <c r="N18" i="5"/>
  <c r="L18" i="5"/>
  <c r="H18" i="5"/>
  <c r="N17" i="5"/>
  <c r="P17" i="5" s="1"/>
  <c r="J16" i="5"/>
  <c r="L17" i="5" s="1"/>
  <c r="F16" i="5"/>
  <c r="H17" i="5" s="1"/>
  <c r="S15" i="5"/>
  <c r="N15" i="5"/>
  <c r="P15" i="5" s="1"/>
  <c r="L15" i="5"/>
  <c r="H15" i="5"/>
  <c r="N14" i="5"/>
  <c r="P14" i="5" s="1"/>
  <c r="J13" i="5"/>
  <c r="L14" i="5" s="1"/>
  <c r="F13" i="5"/>
  <c r="J12" i="5"/>
  <c r="P85" i="4"/>
  <c r="N85" i="4"/>
  <c r="L85" i="4"/>
  <c r="J84" i="4"/>
  <c r="L84" i="4" s="1"/>
  <c r="F84" i="4"/>
  <c r="H85" i="4" s="1"/>
  <c r="N82" i="4"/>
  <c r="H82" i="4"/>
  <c r="N81" i="4"/>
  <c r="J81" i="4"/>
  <c r="L81" i="4" s="1"/>
  <c r="F81" i="4"/>
  <c r="H81" i="4" s="1"/>
  <c r="N79" i="4"/>
  <c r="H79" i="4"/>
  <c r="J78" i="4"/>
  <c r="L78" i="4" s="1"/>
  <c r="F78" i="4"/>
  <c r="F73" i="4" s="1"/>
  <c r="N76" i="4"/>
  <c r="P76" i="4" s="1"/>
  <c r="H76" i="4"/>
  <c r="N75" i="4"/>
  <c r="N73" i="4" s="1"/>
  <c r="P73" i="4" s="1"/>
  <c r="J75" i="4"/>
  <c r="F75" i="4"/>
  <c r="H75" i="4" s="1"/>
  <c r="N71" i="4"/>
  <c r="H71" i="4"/>
  <c r="N70" i="4"/>
  <c r="J70" i="4"/>
  <c r="L71" i="4" s="1"/>
  <c r="F70" i="4"/>
  <c r="H70" i="4" s="1"/>
  <c r="N69" i="4"/>
  <c r="L69" i="4"/>
  <c r="H69" i="4"/>
  <c r="N68" i="4"/>
  <c r="J68" i="4"/>
  <c r="F68" i="4"/>
  <c r="N67" i="4"/>
  <c r="L67" i="4"/>
  <c r="N66" i="4"/>
  <c r="P66" i="4" s="1"/>
  <c r="L66" i="4"/>
  <c r="H66" i="4"/>
  <c r="P65" i="4"/>
  <c r="L65" i="4"/>
  <c r="H65" i="4"/>
  <c r="P64" i="4"/>
  <c r="L64" i="4"/>
  <c r="H64" i="4"/>
  <c r="N63" i="4"/>
  <c r="P63" i="4" s="1"/>
  <c r="L63" i="4"/>
  <c r="J62" i="4"/>
  <c r="F62" i="4"/>
  <c r="H63" i="4" s="1"/>
  <c r="P60" i="4"/>
  <c r="H60" i="4"/>
  <c r="N59" i="4"/>
  <c r="P59" i="4" s="1"/>
  <c r="J59" i="4"/>
  <c r="F59" i="4"/>
  <c r="F53" i="4" s="1"/>
  <c r="N57" i="4"/>
  <c r="P57" i="4" s="1"/>
  <c r="H57" i="4"/>
  <c r="N56" i="4"/>
  <c r="N55" i="4" s="1"/>
  <c r="H56" i="4"/>
  <c r="J55" i="4"/>
  <c r="F55" i="4"/>
  <c r="H55" i="4" s="1"/>
  <c r="N48" i="4"/>
  <c r="P48" i="4" s="1"/>
  <c r="N47" i="4"/>
  <c r="P47" i="4" s="1"/>
  <c r="N46" i="4"/>
  <c r="P46" i="4" s="1"/>
  <c r="N45" i="4"/>
  <c r="P45" i="4" s="1"/>
  <c r="N44" i="4"/>
  <c r="P44" i="4" s="1"/>
  <c r="N43" i="4"/>
  <c r="N40" i="4" s="1"/>
  <c r="N42" i="4"/>
  <c r="N41" i="4"/>
  <c r="J40" i="4"/>
  <c r="L48" i="4" s="1"/>
  <c r="F40" i="4"/>
  <c r="H48" i="4" s="1"/>
  <c r="J38" i="4"/>
  <c r="F38" i="4"/>
  <c r="S14" i="4" s="1"/>
  <c r="N34" i="4"/>
  <c r="P34" i="4" s="1"/>
  <c r="N33" i="4"/>
  <c r="P33" i="4" s="1"/>
  <c r="L33" i="4"/>
  <c r="H33" i="4"/>
  <c r="N32" i="4"/>
  <c r="P32" i="4" s="1"/>
  <c r="L32" i="4"/>
  <c r="H32" i="4"/>
  <c r="N31" i="4"/>
  <c r="P31" i="4" s="1"/>
  <c r="N30" i="4"/>
  <c r="P30" i="4" s="1"/>
  <c r="N29" i="4"/>
  <c r="L29" i="4"/>
  <c r="H29" i="4"/>
  <c r="N28" i="4"/>
  <c r="P28" i="4" s="1"/>
  <c r="L28" i="4"/>
  <c r="H28" i="4"/>
  <c r="N27" i="4"/>
  <c r="L27" i="4"/>
  <c r="H27" i="4"/>
  <c r="N26" i="4"/>
  <c r="N25" i="4" s="1"/>
  <c r="J26" i="4"/>
  <c r="L26" i="4" s="1"/>
  <c r="F26" i="4"/>
  <c r="H26" i="4" s="1"/>
  <c r="S25" i="4"/>
  <c r="J25" i="4"/>
  <c r="L31" i="4" s="1"/>
  <c r="F25" i="4"/>
  <c r="H30" i="4" s="1"/>
  <c r="J24" i="4"/>
  <c r="F24" i="4"/>
  <c r="S13" i="4" s="1"/>
  <c r="S23" i="4"/>
  <c r="N22" i="4"/>
  <c r="P22" i="4" s="1"/>
  <c r="N21" i="4"/>
  <c r="P21" i="4" s="1"/>
  <c r="N20" i="4"/>
  <c r="P20" i="4" s="1"/>
  <c r="J20" i="4"/>
  <c r="L21" i="4" s="1"/>
  <c r="F20" i="4"/>
  <c r="H22" i="4" s="1"/>
  <c r="N19" i="4"/>
  <c r="N18" i="4"/>
  <c r="N17" i="4"/>
  <c r="J16" i="4"/>
  <c r="L16" i="4" s="1"/>
  <c r="F16" i="4"/>
  <c r="H16" i="4" s="1"/>
  <c r="S15" i="4"/>
  <c r="N15" i="4"/>
  <c r="P15" i="4" s="1"/>
  <c r="L15" i="4"/>
  <c r="H15" i="4"/>
  <c r="N14" i="4"/>
  <c r="P14" i="4" s="1"/>
  <c r="J13" i="4"/>
  <c r="F13" i="4"/>
  <c r="I15" i="9"/>
  <c r="N119" i="1"/>
  <c r="P119" i="1" s="1"/>
  <c r="L119" i="1"/>
  <c r="H119" i="1"/>
  <c r="F99" i="1"/>
  <c r="F155" i="9"/>
  <c r="E172" i="9"/>
  <c r="E149" i="9"/>
  <c r="E134" i="9"/>
  <c r="D134" i="9"/>
  <c r="C134" i="9"/>
  <c r="F136" i="9"/>
  <c r="F122" i="9"/>
  <c r="F121" i="9"/>
  <c r="F167" i="9"/>
  <c r="F38" i="5" l="1"/>
  <c r="S14" i="5" s="1"/>
  <c r="P59" i="5"/>
  <c r="J73" i="5"/>
  <c r="L76" i="5" s="1"/>
  <c r="N75" i="5"/>
  <c r="L81" i="5"/>
  <c r="L84" i="5"/>
  <c r="P75" i="5"/>
  <c r="H76" i="5"/>
  <c r="H79" i="5"/>
  <c r="H81" i="5"/>
  <c r="H64" i="5"/>
  <c r="N62" i="5"/>
  <c r="P62" i="5" s="1"/>
  <c r="H56" i="5"/>
  <c r="H57" i="5"/>
  <c r="H70" i="5"/>
  <c r="L44" i="5"/>
  <c r="L45" i="5"/>
  <c r="N40" i="5"/>
  <c r="P40" i="5" s="1"/>
  <c r="H44" i="5"/>
  <c r="H45" i="5"/>
  <c r="N26" i="5"/>
  <c r="N25" i="5" s="1"/>
  <c r="N24" i="5" s="1"/>
  <c r="L27" i="5"/>
  <c r="L28" i="5"/>
  <c r="L29" i="5"/>
  <c r="F25" i="5"/>
  <c r="H31" i="5" s="1"/>
  <c r="H29" i="5"/>
  <c r="H26" i="5"/>
  <c r="J11" i="5"/>
  <c r="J9" i="5" s="1"/>
  <c r="L12" i="5" s="1"/>
  <c r="N20" i="5"/>
  <c r="P20" i="5" s="1"/>
  <c r="L45" i="4"/>
  <c r="L44" i="4"/>
  <c r="H44" i="4"/>
  <c r="J12" i="4"/>
  <c r="L13" i="4" s="1"/>
  <c r="N16" i="4"/>
  <c r="F12" i="4"/>
  <c r="F11" i="4" s="1"/>
  <c r="H13" i="4"/>
  <c r="N16" i="5"/>
  <c r="P16" i="5" s="1"/>
  <c r="H19" i="5"/>
  <c r="F12" i="5"/>
  <c r="F11" i="5" s="1"/>
  <c r="F9" i="5" s="1"/>
  <c r="H13" i="5"/>
  <c r="S26" i="5"/>
  <c r="P55" i="5"/>
  <c r="N53" i="5"/>
  <c r="P18" i="5"/>
  <c r="P63" i="5"/>
  <c r="L20" i="5"/>
  <c r="L16" i="5"/>
  <c r="L46" i="5"/>
  <c r="L25" i="5"/>
  <c r="N13" i="5"/>
  <c r="P13" i="5" s="1"/>
  <c r="L70" i="5"/>
  <c r="J53" i="5"/>
  <c r="L59" i="5" s="1"/>
  <c r="H21" i="5"/>
  <c r="H41" i="5"/>
  <c r="F73" i="5"/>
  <c r="H14" i="5"/>
  <c r="H22" i="5"/>
  <c r="L42" i="5"/>
  <c r="N73" i="5"/>
  <c r="P43" i="5"/>
  <c r="H84" i="5"/>
  <c r="H16" i="5"/>
  <c r="F53" i="5"/>
  <c r="H62" i="5" s="1"/>
  <c r="H78" i="5"/>
  <c r="L85" i="5"/>
  <c r="L13" i="5"/>
  <c r="L21" i="5"/>
  <c r="H30" i="5"/>
  <c r="L30" i="5"/>
  <c r="H42" i="5"/>
  <c r="N84" i="5"/>
  <c r="P84" i="5" s="1"/>
  <c r="H46" i="5"/>
  <c r="L34" i="5"/>
  <c r="L78" i="5"/>
  <c r="L41" i="5"/>
  <c r="H67" i="5"/>
  <c r="H47" i="5"/>
  <c r="L47" i="5"/>
  <c r="H43" i="5"/>
  <c r="L43" i="5"/>
  <c r="N24" i="4"/>
  <c r="P24" i="4" s="1"/>
  <c r="P25" i="4"/>
  <c r="S12" i="4"/>
  <c r="H68" i="4"/>
  <c r="L62" i="4"/>
  <c r="H73" i="4"/>
  <c r="S16" i="4"/>
  <c r="P55" i="4"/>
  <c r="N38" i="4"/>
  <c r="P38" i="4" s="1"/>
  <c r="P40" i="4"/>
  <c r="N11" i="4"/>
  <c r="F9" i="4"/>
  <c r="H53" i="4" s="1"/>
  <c r="H84" i="4"/>
  <c r="N84" i="4"/>
  <c r="P84" i="4" s="1"/>
  <c r="P26" i="4"/>
  <c r="P43" i="4"/>
  <c r="P75" i="4"/>
  <c r="H20" i="4"/>
  <c r="L70" i="4"/>
  <c r="S24" i="4"/>
  <c r="J53" i="4"/>
  <c r="J73" i="4"/>
  <c r="L79" i="4"/>
  <c r="H45" i="4"/>
  <c r="H59" i="4"/>
  <c r="L20" i="4"/>
  <c r="H25" i="4"/>
  <c r="H46" i="4"/>
  <c r="H21" i="4"/>
  <c r="L34" i="4"/>
  <c r="L25" i="4"/>
  <c r="H41" i="4"/>
  <c r="N78" i="4"/>
  <c r="N13" i="4"/>
  <c r="P13" i="4" s="1"/>
  <c r="L41" i="4"/>
  <c r="H47" i="4"/>
  <c r="L30" i="4"/>
  <c r="H42" i="4"/>
  <c r="L47" i="4"/>
  <c r="J11" i="4"/>
  <c r="L14" i="4"/>
  <c r="L22" i="4"/>
  <c r="N62" i="4"/>
  <c r="P62" i="4" s="1"/>
  <c r="N12" i="4"/>
  <c r="P12" i="4" s="1"/>
  <c r="H67" i="4"/>
  <c r="H62" i="4"/>
  <c r="H14" i="4"/>
  <c r="L42" i="4"/>
  <c r="H31" i="4"/>
  <c r="H43" i="4"/>
  <c r="H78" i="4"/>
  <c r="H34" i="4"/>
  <c r="L46" i="4"/>
  <c r="L43" i="4"/>
  <c r="I11" i="9"/>
  <c r="F170" i="9"/>
  <c r="F149" i="9"/>
  <c r="D29" i="7"/>
  <c r="L73" i="5" l="1"/>
  <c r="P53" i="5"/>
  <c r="H55" i="5"/>
  <c r="H75" i="5"/>
  <c r="N38" i="5"/>
  <c r="P38" i="5" s="1"/>
  <c r="P26" i="5"/>
  <c r="P25" i="5"/>
  <c r="H32" i="5"/>
  <c r="F24" i="5"/>
  <c r="S13" i="5" s="1"/>
  <c r="H34" i="5"/>
  <c r="H25" i="5"/>
  <c r="H33" i="5"/>
  <c r="H28" i="5"/>
  <c r="H27" i="5"/>
  <c r="L40" i="5"/>
  <c r="N11" i="5"/>
  <c r="H11" i="4"/>
  <c r="H24" i="4"/>
  <c r="H40" i="4"/>
  <c r="H38" i="4"/>
  <c r="H12" i="4"/>
  <c r="N12" i="5"/>
  <c r="P12" i="5" s="1"/>
  <c r="H38" i="5"/>
  <c r="H40" i="5"/>
  <c r="H12" i="5"/>
  <c r="H20" i="5"/>
  <c r="H11" i="5"/>
  <c r="S16" i="5"/>
  <c r="H73" i="5"/>
  <c r="S22" i="5"/>
  <c r="L53" i="5"/>
  <c r="L55" i="5"/>
  <c r="L62" i="5"/>
  <c r="S21" i="5"/>
  <c r="S27" i="5" s="1"/>
  <c r="J36" i="5"/>
  <c r="L68" i="5"/>
  <c r="L75" i="5"/>
  <c r="H68" i="5"/>
  <c r="S12" i="5"/>
  <c r="H53" i="5"/>
  <c r="L11" i="5"/>
  <c r="L38" i="5"/>
  <c r="H59" i="5"/>
  <c r="P73" i="5"/>
  <c r="N9" i="5"/>
  <c r="N36" i="5" s="1"/>
  <c r="S11" i="5"/>
  <c r="L24" i="5"/>
  <c r="N53" i="4"/>
  <c r="P53" i="4" s="1"/>
  <c r="J9" i="4"/>
  <c r="L11" i="4"/>
  <c r="S26" i="4"/>
  <c r="L73" i="4"/>
  <c r="L76" i="4"/>
  <c r="S22" i="4"/>
  <c r="L68" i="4"/>
  <c r="L55" i="4"/>
  <c r="L75" i="4"/>
  <c r="L59" i="4"/>
  <c r="F36" i="4"/>
  <c r="S11" i="4"/>
  <c r="S17" i="4" s="1"/>
  <c r="C246" i="9"/>
  <c r="C245" i="9" s="1"/>
  <c r="C249" i="9"/>
  <c r="C165" i="9"/>
  <c r="F162" i="9"/>
  <c r="E26" i="9"/>
  <c r="F15" i="9"/>
  <c r="F16" i="9"/>
  <c r="F17" i="9"/>
  <c r="F18" i="9"/>
  <c r="H24" i="5" l="1"/>
  <c r="P24" i="5"/>
  <c r="F36" i="5"/>
  <c r="P36" i="5" s="1"/>
  <c r="N49" i="5"/>
  <c r="L36" i="5"/>
  <c r="J49" i="5"/>
  <c r="S17" i="5"/>
  <c r="P11" i="5"/>
  <c r="J36" i="4"/>
  <c r="S21" i="4"/>
  <c r="S27" i="4" s="1"/>
  <c r="L24" i="4"/>
  <c r="L40" i="4"/>
  <c r="L12" i="4"/>
  <c r="L38" i="4"/>
  <c r="H36" i="4"/>
  <c r="F49" i="4"/>
  <c r="N9" i="4"/>
  <c r="L53" i="4"/>
  <c r="F27" i="9"/>
  <c r="F49" i="5" l="1"/>
  <c r="F87" i="5" s="1"/>
  <c r="H36" i="5"/>
  <c r="L49" i="5"/>
  <c r="J87" i="5"/>
  <c r="L87" i="5" s="1"/>
  <c r="N36" i="4"/>
  <c r="P11" i="4"/>
  <c r="H49" i="4"/>
  <c r="F87" i="4"/>
  <c r="J49" i="4"/>
  <c r="L36" i="4"/>
  <c r="D150" i="6"/>
  <c r="D44" i="6"/>
  <c r="D37" i="6"/>
  <c r="D42" i="6"/>
  <c r="P49" i="5" l="1"/>
  <c r="H49" i="5"/>
  <c r="N87" i="5"/>
  <c r="P87" i="5" s="1"/>
  <c r="H87" i="5"/>
  <c r="L49" i="4"/>
  <c r="J87" i="4"/>
  <c r="L87" i="4" s="1"/>
  <c r="N87" i="4"/>
  <c r="P87" i="4" s="1"/>
  <c r="H87" i="4"/>
  <c r="P36" i="4"/>
  <c r="N49" i="4"/>
  <c r="P49" i="4" s="1"/>
  <c r="F195" i="9"/>
  <c r="D221" i="9"/>
  <c r="E165" i="9"/>
  <c r="D165" i="9"/>
  <c r="F106" i="9"/>
  <c r="F99" i="9"/>
  <c r="N29" i="2"/>
  <c r="H71" i="2"/>
  <c r="J70" i="2"/>
  <c r="L71" i="2" s="1"/>
  <c r="F70" i="2"/>
  <c r="H69" i="2"/>
  <c r="J68" i="2"/>
  <c r="L69" i="2" s="1"/>
  <c r="F68" i="2"/>
  <c r="N71" i="2"/>
  <c r="N70" i="2" s="1"/>
  <c r="N69" i="2"/>
  <c r="J94" i="1"/>
  <c r="F94" i="1"/>
  <c r="N95" i="1"/>
  <c r="P95" i="1" s="1"/>
  <c r="F126" i="9" l="1"/>
  <c r="F257" i="9"/>
  <c r="F256" i="9"/>
  <c r="F255" i="9"/>
  <c r="F254" i="9"/>
  <c r="F253" i="9"/>
  <c r="F252" i="9"/>
  <c r="F251" i="9"/>
  <c r="F250" i="9"/>
  <c r="F249" i="9"/>
  <c r="F248" i="9"/>
  <c r="F247" i="9"/>
  <c r="F246" i="9" s="1"/>
  <c r="F245" i="9"/>
  <c r="F243" i="9"/>
  <c r="D240" i="9"/>
  <c r="D239" i="9" s="1"/>
  <c r="C240" i="9"/>
  <c r="C239" i="9" s="1"/>
  <c r="E239" i="9"/>
  <c r="F238" i="9"/>
  <c r="E237" i="9"/>
  <c r="D237" i="9"/>
  <c r="C237" i="9"/>
  <c r="F236" i="9"/>
  <c r="E235" i="9"/>
  <c r="D235" i="9"/>
  <c r="C235" i="9"/>
  <c r="F234" i="9"/>
  <c r="D233" i="9"/>
  <c r="C233" i="9"/>
  <c r="F231" i="9"/>
  <c r="F230" i="9"/>
  <c r="F229" i="9"/>
  <c r="F228" i="9"/>
  <c r="F227" i="9"/>
  <c r="F226" i="9"/>
  <c r="F225" i="9"/>
  <c r="E224" i="9"/>
  <c r="E223" i="9" s="1"/>
  <c r="D224" i="9"/>
  <c r="D223" i="9" s="1"/>
  <c r="C224" i="9"/>
  <c r="C223" i="9" s="1"/>
  <c r="F222" i="9"/>
  <c r="E221" i="9"/>
  <c r="C221" i="9"/>
  <c r="F220" i="9"/>
  <c r="F219" i="9"/>
  <c r="F218" i="9"/>
  <c r="F217" i="9"/>
  <c r="F216" i="9"/>
  <c r="E215" i="9"/>
  <c r="D215" i="9"/>
  <c r="C215" i="9"/>
  <c r="F214" i="9"/>
  <c r="E213" i="9"/>
  <c r="D213" i="9"/>
  <c r="C213" i="9"/>
  <c r="F211" i="9"/>
  <c r="F210" i="9"/>
  <c r="E209" i="9"/>
  <c r="D209" i="9"/>
  <c r="C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E194" i="9"/>
  <c r="D194" i="9"/>
  <c r="C194" i="9"/>
  <c r="F193" i="9"/>
  <c r="F192" i="9"/>
  <c r="F191" i="9"/>
  <c r="E190" i="9"/>
  <c r="D190" i="9"/>
  <c r="C190" i="9"/>
  <c r="F189" i="9"/>
  <c r="F188" i="9"/>
  <c r="F187" i="9"/>
  <c r="F186" i="9"/>
  <c r="F185" i="9"/>
  <c r="E184" i="9"/>
  <c r="D184" i="9"/>
  <c r="C184" i="9"/>
  <c r="F183" i="9"/>
  <c r="F182" i="9"/>
  <c r="F181" i="9"/>
  <c r="F180" i="9"/>
  <c r="E179" i="9"/>
  <c r="D179" i="9"/>
  <c r="C179" i="9"/>
  <c r="F178" i="9"/>
  <c r="F177" i="9"/>
  <c r="F176" i="9"/>
  <c r="E175" i="9"/>
  <c r="D175" i="9"/>
  <c r="C175" i="9"/>
  <c r="F169" i="9"/>
  <c r="F168" i="9"/>
  <c r="F166" i="9"/>
  <c r="F164" i="9"/>
  <c r="F163" i="9" s="1"/>
  <c r="E163" i="9"/>
  <c r="D163" i="9"/>
  <c r="C163" i="9"/>
  <c r="F161" i="9"/>
  <c r="E160" i="9"/>
  <c r="D160" i="9"/>
  <c r="C160" i="9"/>
  <c r="F158" i="9"/>
  <c r="E157" i="9"/>
  <c r="D157" i="9"/>
  <c r="C157" i="9"/>
  <c r="F156" i="9"/>
  <c r="E154" i="9"/>
  <c r="D154" i="9"/>
  <c r="C154" i="9"/>
  <c r="D148" i="9"/>
  <c r="C148" i="9"/>
  <c r="F147" i="9"/>
  <c r="F146" i="9"/>
  <c r="E145" i="9"/>
  <c r="D145" i="9"/>
  <c r="C145" i="9"/>
  <c r="F144" i="9"/>
  <c r="F143" i="9"/>
  <c r="E142" i="9"/>
  <c r="D142" i="9"/>
  <c r="C142" i="9"/>
  <c r="F141" i="9"/>
  <c r="E140" i="9"/>
  <c r="D140" i="9"/>
  <c r="C140" i="9"/>
  <c r="F135" i="9"/>
  <c r="E133" i="9"/>
  <c r="D133" i="9"/>
  <c r="C133" i="9"/>
  <c r="F132" i="9"/>
  <c r="F131" i="9" s="1"/>
  <c r="E131" i="9"/>
  <c r="D131" i="9"/>
  <c r="C131" i="9"/>
  <c r="F130" i="9"/>
  <c r="E129" i="9"/>
  <c r="D129" i="9"/>
  <c r="C129" i="9"/>
  <c r="F127" i="9"/>
  <c r="F125" i="9"/>
  <c r="F124" i="9"/>
  <c r="F123" i="9"/>
  <c r="F120" i="9"/>
  <c r="F119" i="9"/>
  <c r="F118" i="9"/>
  <c r="F117" i="9"/>
  <c r="E116" i="9"/>
  <c r="E115" i="9" s="1"/>
  <c r="D116" i="9"/>
  <c r="D115" i="9" s="1"/>
  <c r="C116" i="9"/>
  <c r="C115" i="9" s="1"/>
  <c r="F114" i="9"/>
  <c r="F113" i="9"/>
  <c r="F112" i="9"/>
  <c r="F111" i="9"/>
  <c r="E110" i="9"/>
  <c r="D110" i="9"/>
  <c r="C110" i="9"/>
  <c r="F109" i="9"/>
  <c r="F108" i="9"/>
  <c r="F107" i="9"/>
  <c r="F105" i="9"/>
  <c r="E104" i="9"/>
  <c r="D104" i="9"/>
  <c r="C104" i="9"/>
  <c r="F103" i="9"/>
  <c r="F102" i="9"/>
  <c r="E101" i="9"/>
  <c r="D101" i="9"/>
  <c r="C101" i="9"/>
  <c r="F100" i="9"/>
  <c r="F98" i="9"/>
  <c r="F97" i="9"/>
  <c r="F96" i="9"/>
  <c r="F95" i="9"/>
  <c r="E94" i="9"/>
  <c r="D94" i="9"/>
  <c r="C94" i="9"/>
  <c r="F93" i="9"/>
  <c r="F92" i="9"/>
  <c r="F91" i="9"/>
  <c r="F90" i="9"/>
  <c r="F89" i="9"/>
  <c r="F88" i="9"/>
  <c r="F87" i="9"/>
  <c r="E86" i="9"/>
  <c r="D86" i="9"/>
  <c r="C86" i="9"/>
  <c r="F85" i="9"/>
  <c r="F84" i="9"/>
  <c r="F83" i="9"/>
  <c r="F82" i="9"/>
  <c r="F81" i="9"/>
  <c r="F80" i="9"/>
  <c r="E79" i="9"/>
  <c r="D79" i="9"/>
  <c r="C79" i="9"/>
  <c r="F78" i="9"/>
  <c r="E77" i="9"/>
  <c r="D77" i="9"/>
  <c r="C77" i="9"/>
  <c r="F76" i="9"/>
  <c r="E75" i="9"/>
  <c r="D75" i="9"/>
  <c r="C75" i="9"/>
  <c r="F70" i="9"/>
  <c r="E69" i="9"/>
  <c r="D69" i="9"/>
  <c r="C69" i="9"/>
  <c r="F68" i="9"/>
  <c r="E67" i="9"/>
  <c r="D67" i="9"/>
  <c r="C67" i="9"/>
  <c r="F66" i="9"/>
  <c r="E65" i="9"/>
  <c r="D65" i="9"/>
  <c r="C65" i="9"/>
  <c r="F64" i="9"/>
  <c r="F63" i="9"/>
  <c r="F62" i="9"/>
  <c r="F61" i="9"/>
  <c r="E60" i="9"/>
  <c r="D60" i="9"/>
  <c r="C60" i="9"/>
  <c r="F59" i="9"/>
  <c r="E58" i="9"/>
  <c r="D58" i="9"/>
  <c r="C58" i="9"/>
  <c r="F56" i="9"/>
  <c r="F55" i="9"/>
  <c r="F54" i="9"/>
  <c r="F53" i="9"/>
  <c r="F52" i="9"/>
  <c r="E51" i="9"/>
  <c r="D51" i="9"/>
  <c r="C51" i="9"/>
  <c r="F50" i="9"/>
  <c r="E49" i="9"/>
  <c r="D49" i="9"/>
  <c r="C49" i="9"/>
  <c r="F48" i="9"/>
  <c r="F47" i="9"/>
  <c r="E46" i="9"/>
  <c r="D46" i="9"/>
  <c r="C46" i="9"/>
  <c r="F45" i="9"/>
  <c r="F44" i="9"/>
  <c r="E43" i="9"/>
  <c r="D43" i="9"/>
  <c r="C43" i="9"/>
  <c r="F42" i="9"/>
  <c r="E41" i="9"/>
  <c r="D41" i="9"/>
  <c r="C41" i="9"/>
  <c r="F40" i="9"/>
  <c r="E39" i="9"/>
  <c r="D39" i="9"/>
  <c r="C39" i="9"/>
  <c r="F38" i="9"/>
  <c r="E37" i="9"/>
  <c r="D37" i="9"/>
  <c r="C37" i="9"/>
  <c r="F35" i="9"/>
  <c r="E34" i="9"/>
  <c r="E33" i="9" s="1"/>
  <c r="D34" i="9"/>
  <c r="D33" i="9" s="1"/>
  <c r="C34" i="9"/>
  <c r="C33" i="9" s="1"/>
  <c r="F32" i="9"/>
  <c r="E31" i="9"/>
  <c r="D31" i="9"/>
  <c r="C31" i="9"/>
  <c r="F30" i="9"/>
  <c r="E29" i="9"/>
  <c r="D29" i="9"/>
  <c r="C29" i="9"/>
  <c r="F28" i="9"/>
  <c r="D26" i="9"/>
  <c r="C26" i="9"/>
  <c r="F25" i="9"/>
  <c r="E24" i="9"/>
  <c r="D24" i="9"/>
  <c r="C24" i="9"/>
  <c r="F22" i="9"/>
  <c r="E21" i="9"/>
  <c r="D21" i="9"/>
  <c r="C21" i="9"/>
  <c r="F20" i="9"/>
  <c r="E19" i="9"/>
  <c r="D19" i="9"/>
  <c r="C19" i="9"/>
  <c r="E14" i="9"/>
  <c r="D14" i="9"/>
  <c r="C14" i="9"/>
  <c r="F13" i="9"/>
  <c r="E12" i="9"/>
  <c r="D12" i="9"/>
  <c r="C12" i="9"/>
  <c r="N85" i="2"/>
  <c r="P85" i="2" s="1"/>
  <c r="J84" i="2"/>
  <c r="L85" i="2" s="1"/>
  <c r="F84" i="2"/>
  <c r="H85" i="2" s="1"/>
  <c r="N82" i="2"/>
  <c r="J81" i="2"/>
  <c r="F81" i="2"/>
  <c r="N79" i="2"/>
  <c r="J78" i="2"/>
  <c r="L79" i="2" s="1"/>
  <c r="F78" i="2"/>
  <c r="N76" i="2"/>
  <c r="J75" i="2"/>
  <c r="F75" i="2"/>
  <c r="H79" i="2" s="1"/>
  <c r="N68" i="2"/>
  <c r="N67" i="2"/>
  <c r="N66" i="2"/>
  <c r="P65" i="2"/>
  <c r="P64" i="2"/>
  <c r="L64" i="2"/>
  <c r="N63" i="2"/>
  <c r="P63" i="2" s="1"/>
  <c r="J62" i="2"/>
  <c r="L65" i="2" s="1"/>
  <c r="F62" i="2"/>
  <c r="P60" i="2"/>
  <c r="N59" i="2"/>
  <c r="J59" i="2"/>
  <c r="F59" i="2"/>
  <c r="N57" i="2"/>
  <c r="P57" i="2" s="1"/>
  <c r="N56" i="2"/>
  <c r="J55" i="2"/>
  <c r="F55" i="2"/>
  <c r="N48" i="2"/>
  <c r="P48" i="2" s="1"/>
  <c r="N47" i="2"/>
  <c r="P47" i="2" s="1"/>
  <c r="N46" i="2"/>
  <c r="P46" i="2" s="1"/>
  <c r="N45" i="2"/>
  <c r="P45" i="2" s="1"/>
  <c r="N44" i="2"/>
  <c r="P44" i="2" s="1"/>
  <c r="N43" i="2"/>
  <c r="P43" i="2" s="1"/>
  <c r="N42" i="2"/>
  <c r="N41" i="2"/>
  <c r="J40" i="2"/>
  <c r="L46" i="2" s="1"/>
  <c r="F40" i="2"/>
  <c r="H47" i="2" s="1"/>
  <c r="N34" i="2"/>
  <c r="P34" i="2" s="1"/>
  <c r="N33" i="2"/>
  <c r="P33" i="2" s="1"/>
  <c r="N32" i="2"/>
  <c r="P32" i="2" s="1"/>
  <c r="N31" i="2"/>
  <c r="P31" i="2" s="1"/>
  <c r="N30" i="2"/>
  <c r="P30" i="2" s="1"/>
  <c r="N28" i="2"/>
  <c r="P28" i="2" s="1"/>
  <c r="N27" i="2"/>
  <c r="J26" i="2"/>
  <c r="F26" i="2"/>
  <c r="H29" i="2" s="1"/>
  <c r="S25" i="2"/>
  <c r="N22" i="2"/>
  <c r="P22" i="2" s="1"/>
  <c r="N21" i="2"/>
  <c r="P21" i="2" s="1"/>
  <c r="J20" i="2"/>
  <c r="L22" i="2" s="1"/>
  <c r="F20" i="2"/>
  <c r="H22" i="2" s="1"/>
  <c r="N19" i="2"/>
  <c r="N18" i="2"/>
  <c r="P18" i="2" s="1"/>
  <c r="L18" i="2"/>
  <c r="H18" i="2"/>
  <c r="N17" i="2"/>
  <c r="P17" i="2" s="1"/>
  <c r="J16" i="2"/>
  <c r="F16" i="2"/>
  <c r="S15" i="2"/>
  <c r="N15" i="2"/>
  <c r="P15" i="2" s="1"/>
  <c r="N14" i="2"/>
  <c r="P14" i="2" s="1"/>
  <c r="J13" i="2"/>
  <c r="F13" i="2"/>
  <c r="N149" i="1"/>
  <c r="P149" i="1" s="1"/>
  <c r="J148" i="1"/>
  <c r="F148" i="1"/>
  <c r="N147" i="1"/>
  <c r="P147" i="1" s="1"/>
  <c r="J146" i="1"/>
  <c r="F146" i="1"/>
  <c r="N144" i="1"/>
  <c r="P144" i="1" s="1"/>
  <c r="L144" i="1"/>
  <c r="N143" i="1"/>
  <c r="P143" i="1" s="1"/>
  <c r="L143" i="1"/>
  <c r="N142" i="1"/>
  <c r="P142" i="1" s="1"/>
  <c r="J141" i="1"/>
  <c r="L142" i="1" s="1"/>
  <c r="F141" i="1"/>
  <c r="H144" i="1" s="1"/>
  <c r="N139" i="1"/>
  <c r="P139" i="1" s="1"/>
  <c r="J138" i="1"/>
  <c r="J137" i="1" s="1"/>
  <c r="F138" i="1"/>
  <c r="F137" i="1" s="1"/>
  <c r="N131" i="1"/>
  <c r="P131" i="1" s="1"/>
  <c r="N130" i="1"/>
  <c r="P130" i="1" s="1"/>
  <c r="N129" i="1"/>
  <c r="P129" i="1" s="1"/>
  <c r="N128" i="1"/>
  <c r="P128" i="1" s="1"/>
  <c r="N127" i="1"/>
  <c r="J126" i="1"/>
  <c r="L131" i="1" s="1"/>
  <c r="F126" i="1"/>
  <c r="H127" i="1" s="1"/>
  <c r="N118" i="1"/>
  <c r="P118" i="1" s="1"/>
  <c r="J117" i="1"/>
  <c r="L118" i="1" s="1"/>
  <c r="F117" i="1"/>
  <c r="H118" i="1" s="1"/>
  <c r="N115" i="1"/>
  <c r="N114" i="1"/>
  <c r="P114" i="1" s="1"/>
  <c r="N113" i="1"/>
  <c r="J112" i="1"/>
  <c r="L113" i="1" s="1"/>
  <c r="F112" i="1"/>
  <c r="N108" i="1"/>
  <c r="P108" i="1" s="1"/>
  <c r="N107" i="1"/>
  <c r="N106" i="1"/>
  <c r="P106" i="1" s="1"/>
  <c r="N105" i="1"/>
  <c r="P105" i="1" s="1"/>
  <c r="J104" i="1"/>
  <c r="L106" i="1" s="1"/>
  <c r="F104" i="1"/>
  <c r="H108" i="1" s="1"/>
  <c r="N103" i="1"/>
  <c r="P103" i="1" s="1"/>
  <c r="N102" i="1"/>
  <c r="P102" i="1" s="1"/>
  <c r="N101" i="1"/>
  <c r="P101" i="1" s="1"/>
  <c r="N100" i="1"/>
  <c r="J99" i="1"/>
  <c r="L101" i="1" s="1"/>
  <c r="N98" i="1"/>
  <c r="P98" i="1" s="1"/>
  <c r="N97" i="1"/>
  <c r="N96" i="1"/>
  <c r="P96" i="1" s="1"/>
  <c r="L97" i="1"/>
  <c r="H97" i="1"/>
  <c r="N92" i="1"/>
  <c r="P92" i="1" s="1"/>
  <c r="N91" i="1"/>
  <c r="N90" i="1"/>
  <c r="P90" i="1" s="1"/>
  <c r="N89" i="1"/>
  <c r="J88" i="1"/>
  <c r="L90" i="1" s="1"/>
  <c r="F88" i="1"/>
  <c r="H90" i="1" s="1"/>
  <c r="N86" i="1"/>
  <c r="P86" i="1" s="1"/>
  <c r="N85" i="1"/>
  <c r="N84" i="1"/>
  <c r="P84" i="1" s="1"/>
  <c r="J83" i="1"/>
  <c r="L86" i="1" s="1"/>
  <c r="F83" i="1"/>
  <c r="H84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J75" i="1"/>
  <c r="L80" i="1" s="1"/>
  <c r="F75" i="1"/>
  <c r="H80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J65" i="1"/>
  <c r="L70" i="1" s="1"/>
  <c r="F65" i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J50" i="1"/>
  <c r="F50" i="1"/>
  <c r="H54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J35" i="1"/>
  <c r="L44" i="1" s="1"/>
  <c r="F35" i="1"/>
  <c r="H40" i="1" s="1"/>
  <c r="N31" i="1"/>
  <c r="N30" i="1"/>
  <c r="P30" i="1" s="1"/>
  <c r="N29" i="1"/>
  <c r="P29" i="1" s="1"/>
  <c r="N28" i="1"/>
  <c r="P28" i="1" s="1"/>
  <c r="J27" i="1"/>
  <c r="L28" i="1" s="1"/>
  <c r="F27" i="1"/>
  <c r="H29" i="1" s="1"/>
  <c r="N25" i="1"/>
  <c r="N24" i="1"/>
  <c r="P24" i="1" s="1"/>
  <c r="N23" i="1"/>
  <c r="P23" i="1" s="1"/>
  <c r="N22" i="1"/>
  <c r="P22" i="1" s="1"/>
  <c r="N21" i="1"/>
  <c r="P21" i="1" s="1"/>
  <c r="J20" i="1"/>
  <c r="L25" i="1" s="1"/>
  <c r="F20" i="1"/>
  <c r="H23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J11" i="1"/>
  <c r="L16" i="1" s="1"/>
  <c r="F11" i="1"/>
  <c r="J145" i="1" l="1"/>
  <c r="L149" i="1" s="1"/>
  <c r="L148" i="1" s="1"/>
  <c r="F140" i="1"/>
  <c r="H141" i="1" s="1"/>
  <c r="H140" i="1" s="1"/>
  <c r="J136" i="1"/>
  <c r="L139" i="1" s="1"/>
  <c r="L138" i="1" s="1"/>
  <c r="L137" i="1" s="1"/>
  <c r="E23" i="9"/>
  <c r="C159" i="9"/>
  <c r="J140" i="1"/>
  <c r="L141" i="1" s="1"/>
  <c r="L140" i="1" s="1"/>
  <c r="D232" i="9"/>
  <c r="F145" i="9"/>
  <c r="D128" i="9"/>
  <c r="E153" i="9"/>
  <c r="F21" i="9"/>
  <c r="F140" i="9"/>
  <c r="F39" i="9"/>
  <c r="E232" i="9"/>
  <c r="F157" i="9"/>
  <c r="F235" i="9"/>
  <c r="F67" i="9"/>
  <c r="D139" i="9"/>
  <c r="D137" i="9" s="1"/>
  <c r="E139" i="9"/>
  <c r="F104" i="9"/>
  <c r="C36" i="9"/>
  <c r="F37" i="9"/>
  <c r="C139" i="9"/>
  <c r="C137" i="9" s="1"/>
  <c r="E128" i="9"/>
  <c r="F154" i="9"/>
  <c r="D153" i="9"/>
  <c r="E174" i="9"/>
  <c r="F19" i="9"/>
  <c r="L26" i="2"/>
  <c r="L29" i="2"/>
  <c r="H19" i="2"/>
  <c r="L21" i="2"/>
  <c r="H21" i="2"/>
  <c r="P76" i="2"/>
  <c r="N75" i="2"/>
  <c r="H60" i="2"/>
  <c r="F53" i="2"/>
  <c r="H55" i="2" s="1"/>
  <c r="H70" i="2"/>
  <c r="J53" i="2"/>
  <c r="S22" i="2" s="1"/>
  <c r="L70" i="2"/>
  <c r="N55" i="2"/>
  <c r="H81" i="2"/>
  <c r="H82" i="2"/>
  <c r="P97" i="1"/>
  <c r="N94" i="1"/>
  <c r="N117" i="1"/>
  <c r="P117" i="1" s="1"/>
  <c r="N112" i="1"/>
  <c r="P112" i="1" s="1"/>
  <c r="J120" i="1"/>
  <c r="F120" i="1"/>
  <c r="F145" i="1"/>
  <c r="H147" i="1" s="1"/>
  <c r="H146" i="1" s="1"/>
  <c r="L127" i="1"/>
  <c r="N141" i="1"/>
  <c r="P141" i="1" s="1"/>
  <c r="H142" i="1"/>
  <c r="H114" i="1"/>
  <c r="L114" i="1"/>
  <c r="H129" i="1"/>
  <c r="L129" i="1"/>
  <c r="H143" i="1"/>
  <c r="H128" i="1"/>
  <c r="L115" i="1"/>
  <c r="H130" i="1"/>
  <c r="H113" i="1"/>
  <c r="L128" i="1"/>
  <c r="H115" i="1"/>
  <c r="H131" i="1"/>
  <c r="L79" i="1"/>
  <c r="H81" i="1"/>
  <c r="F209" i="9"/>
  <c r="F129" i="9"/>
  <c r="F41" i="9"/>
  <c r="F194" i="9"/>
  <c r="C74" i="9"/>
  <c r="C72" i="9" s="1"/>
  <c r="F31" i="9"/>
  <c r="F165" i="9"/>
  <c r="F184" i="9"/>
  <c r="F215" i="9"/>
  <c r="F233" i="9"/>
  <c r="F221" i="9"/>
  <c r="F179" i="9"/>
  <c r="D174" i="9"/>
  <c r="F160" i="9"/>
  <c r="F49" i="9"/>
  <c r="F77" i="9"/>
  <c r="F14" i="9"/>
  <c r="C128" i="9"/>
  <c r="C232" i="9"/>
  <c r="F232" i="9" s="1"/>
  <c r="I158" i="9" s="1"/>
  <c r="C23" i="9"/>
  <c r="F65" i="9"/>
  <c r="F142" i="9"/>
  <c r="F175" i="9"/>
  <c r="F51" i="9"/>
  <c r="F190" i="9"/>
  <c r="E159" i="9"/>
  <c r="D159" i="9"/>
  <c r="F223" i="9"/>
  <c r="I155" i="9" s="1"/>
  <c r="D212" i="9"/>
  <c r="F43" i="9"/>
  <c r="F69" i="9"/>
  <c r="F101" i="9"/>
  <c r="E36" i="9"/>
  <c r="F58" i="9"/>
  <c r="F224" i="9"/>
  <c r="F237" i="9"/>
  <c r="E212" i="9"/>
  <c r="F213" i="9"/>
  <c r="E57" i="9"/>
  <c r="F133" i="9"/>
  <c r="C153" i="9"/>
  <c r="F12" i="9"/>
  <c r="F46" i="9"/>
  <c r="F115" i="9"/>
  <c r="F116" i="9"/>
  <c r="F110" i="9"/>
  <c r="F94" i="9"/>
  <c r="F86" i="9"/>
  <c r="F79" i="9"/>
  <c r="E74" i="9"/>
  <c r="F75" i="9"/>
  <c r="D74" i="9"/>
  <c r="F60" i="9"/>
  <c r="D57" i="9"/>
  <c r="F33" i="9"/>
  <c r="F34" i="9"/>
  <c r="F26" i="9"/>
  <c r="F24" i="9"/>
  <c r="D23" i="9"/>
  <c r="E11" i="9"/>
  <c r="D11" i="9"/>
  <c r="N16" i="2"/>
  <c r="P16" i="2" s="1"/>
  <c r="N20" i="2"/>
  <c r="P20" i="2" s="1"/>
  <c r="L47" i="2"/>
  <c r="H48" i="2"/>
  <c r="N81" i="2"/>
  <c r="J73" i="2"/>
  <c r="L73" i="2" s="1"/>
  <c r="H76" i="2"/>
  <c r="P59" i="2"/>
  <c r="N78" i="2"/>
  <c r="L66" i="2"/>
  <c r="L67" i="2"/>
  <c r="N62" i="2"/>
  <c r="J38" i="2"/>
  <c r="S24" i="2" s="1"/>
  <c r="F38" i="2"/>
  <c r="S14" i="2" s="1"/>
  <c r="N40" i="2"/>
  <c r="N38" i="2" s="1"/>
  <c r="H41" i="2"/>
  <c r="H42" i="2"/>
  <c r="L48" i="2"/>
  <c r="L41" i="2"/>
  <c r="L43" i="2"/>
  <c r="L42" i="2"/>
  <c r="L44" i="2"/>
  <c r="L45" i="2"/>
  <c r="H44" i="2"/>
  <c r="H43" i="2"/>
  <c r="H46" i="2"/>
  <c r="J25" i="2"/>
  <c r="L34" i="2" s="1"/>
  <c r="N26" i="2"/>
  <c r="P26" i="2" s="1"/>
  <c r="F25" i="2"/>
  <c r="H25" i="2" s="1"/>
  <c r="H17" i="2"/>
  <c r="L107" i="1"/>
  <c r="L108" i="1"/>
  <c r="H107" i="1"/>
  <c r="L103" i="1"/>
  <c r="L102" i="1"/>
  <c r="L98" i="1"/>
  <c r="H98" i="1"/>
  <c r="L92" i="1"/>
  <c r="L91" i="1"/>
  <c r="H91" i="1"/>
  <c r="H92" i="1"/>
  <c r="L84" i="1"/>
  <c r="L85" i="1"/>
  <c r="H85" i="1"/>
  <c r="H86" i="1"/>
  <c r="N83" i="1"/>
  <c r="P83" i="1" s="1"/>
  <c r="N65" i="1"/>
  <c r="P65" i="1" s="1"/>
  <c r="H70" i="1"/>
  <c r="J33" i="1"/>
  <c r="L43" i="1"/>
  <c r="L45" i="1"/>
  <c r="L48" i="1"/>
  <c r="L39" i="1"/>
  <c r="H39" i="1"/>
  <c r="H28" i="1"/>
  <c r="L22" i="1"/>
  <c r="L23" i="1"/>
  <c r="F33" i="1"/>
  <c r="H22" i="1"/>
  <c r="L13" i="1"/>
  <c r="L14" i="1"/>
  <c r="L17" i="1"/>
  <c r="L18" i="1"/>
  <c r="H14" i="1"/>
  <c r="H18" i="1"/>
  <c r="H13" i="1"/>
  <c r="H17" i="1"/>
  <c r="D36" i="9"/>
  <c r="C212" i="9"/>
  <c r="F29" i="9"/>
  <c r="C11" i="9"/>
  <c r="F134" i="9"/>
  <c r="C174" i="9"/>
  <c r="F240" i="9"/>
  <c r="F239" i="9" s="1"/>
  <c r="C57" i="9"/>
  <c r="H66" i="2"/>
  <c r="H65" i="2"/>
  <c r="H64" i="2"/>
  <c r="H63" i="2"/>
  <c r="F12" i="2"/>
  <c r="H15" i="2"/>
  <c r="H14" i="2"/>
  <c r="N13" i="2"/>
  <c r="P13" i="2" s="1"/>
  <c r="J12" i="2"/>
  <c r="L13" i="2" s="1"/>
  <c r="L15" i="2"/>
  <c r="L14" i="2"/>
  <c r="H57" i="2"/>
  <c r="H56" i="2"/>
  <c r="P66" i="2"/>
  <c r="H16" i="2"/>
  <c r="H67" i="2"/>
  <c r="L81" i="2"/>
  <c r="L19" i="2"/>
  <c r="L17" i="2"/>
  <c r="L16" i="2"/>
  <c r="N84" i="2"/>
  <c r="H84" i="2"/>
  <c r="H78" i="2"/>
  <c r="L63" i="2"/>
  <c r="L78" i="2"/>
  <c r="L84" i="2"/>
  <c r="H26" i="2"/>
  <c r="F73" i="2"/>
  <c r="H45" i="2"/>
  <c r="H79" i="1"/>
  <c r="H78" i="1"/>
  <c r="H77" i="1"/>
  <c r="L73" i="1"/>
  <c r="L68" i="1"/>
  <c r="L72" i="1"/>
  <c r="L67" i="1"/>
  <c r="J110" i="1"/>
  <c r="L71" i="1"/>
  <c r="L66" i="1"/>
  <c r="N137" i="1"/>
  <c r="P137" i="1" s="1"/>
  <c r="F136" i="1"/>
  <c r="H102" i="1"/>
  <c r="H101" i="1"/>
  <c r="H100" i="1"/>
  <c r="N99" i="1"/>
  <c r="P99" i="1" s="1"/>
  <c r="H73" i="1"/>
  <c r="H68" i="1"/>
  <c r="H66" i="1"/>
  <c r="H72" i="1"/>
  <c r="H67" i="1"/>
  <c r="F110" i="1"/>
  <c r="H71" i="1"/>
  <c r="H48" i="1"/>
  <c r="H43" i="1"/>
  <c r="H38" i="1"/>
  <c r="H42" i="1"/>
  <c r="N35" i="1"/>
  <c r="P35" i="1" s="1"/>
  <c r="H47" i="1"/>
  <c r="H37" i="1"/>
  <c r="F59" i="1"/>
  <c r="H46" i="1"/>
  <c r="H41" i="1"/>
  <c r="H36" i="1"/>
  <c r="L31" i="1"/>
  <c r="L30" i="1"/>
  <c r="L29" i="1"/>
  <c r="H44" i="1"/>
  <c r="N27" i="1"/>
  <c r="P27" i="1" s="1"/>
  <c r="H69" i="1"/>
  <c r="N138" i="1"/>
  <c r="P138" i="1" s="1"/>
  <c r="H53" i="1"/>
  <c r="H51" i="1"/>
  <c r="H52" i="1"/>
  <c r="L53" i="1"/>
  <c r="L52" i="1"/>
  <c r="L51" i="1"/>
  <c r="L78" i="1"/>
  <c r="L81" i="1"/>
  <c r="L76" i="1"/>
  <c r="L77" i="1"/>
  <c r="N146" i="1"/>
  <c r="P146" i="1" s="1"/>
  <c r="N50" i="1"/>
  <c r="P50" i="1" s="1"/>
  <c r="N75" i="1"/>
  <c r="P75" i="1" s="1"/>
  <c r="H103" i="1"/>
  <c r="L47" i="1"/>
  <c r="L42" i="1"/>
  <c r="L37" i="1"/>
  <c r="L40" i="1"/>
  <c r="J59" i="1"/>
  <c r="L46" i="1"/>
  <c r="L41" i="1"/>
  <c r="L36" i="1"/>
  <c r="H76" i="1"/>
  <c r="L147" i="1"/>
  <c r="L146" i="1" s="1"/>
  <c r="H106" i="1"/>
  <c r="H105" i="1"/>
  <c r="N104" i="1"/>
  <c r="P104" i="1" s="1"/>
  <c r="N126" i="1"/>
  <c r="H25" i="1"/>
  <c r="H21" i="1"/>
  <c r="N20" i="1"/>
  <c r="P20" i="1" s="1"/>
  <c r="H24" i="1"/>
  <c r="L38" i="1"/>
  <c r="H45" i="1"/>
  <c r="L54" i="1"/>
  <c r="L69" i="1"/>
  <c r="P127" i="1"/>
  <c r="H15" i="1"/>
  <c r="L24" i="1"/>
  <c r="L15" i="1"/>
  <c r="H30" i="1"/>
  <c r="N88" i="1"/>
  <c r="P88" i="1" s="1"/>
  <c r="P94" i="1"/>
  <c r="L130" i="1"/>
  <c r="N11" i="1"/>
  <c r="P11" i="1" s="1"/>
  <c r="L100" i="1"/>
  <c r="N148" i="1"/>
  <c r="H89" i="1"/>
  <c r="H96" i="1"/>
  <c r="L89" i="1"/>
  <c r="L96" i="1"/>
  <c r="H12" i="1"/>
  <c r="H16" i="1"/>
  <c r="L21" i="1"/>
  <c r="H31" i="1"/>
  <c r="L12" i="1"/>
  <c r="L105" i="1"/>
  <c r="N140" i="1" l="1"/>
  <c r="P140" i="1" s="1"/>
  <c r="F159" i="9"/>
  <c r="I154" i="9" s="1"/>
  <c r="C151" i="9"/>
  <c r="E151" i="9"/>
  <c r="F139" i="9"/>
  <c r="N120" i="1"/>
  <c r="P120" i="1" s="1"/>
  <c r="L28" i="2"/>
  <c r="H149" i="1"/>
  <c r="H148" i="1" s="1"/>
  <c r="N145" i="1"/>
  <c r="P145" i="1" s="1"/>
  <c r="D72" i="9"/>
  <c r="F153" i="9"/>
  <c r="I153" i="9" s="1"/>
  <c r="F128" i="9"/>
  <c r="E72" i="9"/>
  <c r="D151" i="9"/>
  <c r="F23" i="9"/>
  <c r="P55" i="2"/>
  <c r="N53" i="2"/>
  <c r="P53" i="2" s="1"/>
  <c r="L68" i="2"/>
  <c r="H68" i="2"/>
  <c r="P38" i="2"/>
  <c r="D172" i="9"/>
  <c r="E9" i="9"/>
  <c r="F174" i="9"/>
  <c r="I156" i="9" s="1"/>
  <c r="F212" i="9"/>
  <c r="I157" i="9" s="1"/>
  <c r="F74" i="9"/>
  <c r="F57" i="9"/>
  <c r="D9" i="9"/>
  <c r="L76" i="2"/>
  <c r="S26" i="2"/>
  <c r="L33" i="2"/>
  <c r="L31" i="2"/>
  <c r="J24" i="2"/>
  <c r="S23" i="2" s="1"/>
  <c r="L27" i="2"/>
  <c r="L62" i="2"/>
  <c r="L25" i="2"/>
  <c r="L32" i="2"/>
  <c r="L30" i="2"/>
  <c r="P62" i="2"/>
  <c r="L59" i="2"/>
  <c r="L75" i="2"/>
  <c r="L55" i="2"/>
  <c r="P40" i="2"/>
  <c r="N25" i="2"/>
  <c r="P25" i="2" s="1"/>
  <c r="H32" i="2"/>
  <c r="H31" i="2"/>
  <c r="F24" i="2"/>
  <c r="S13" i="2" s="1"/>
  <c r="H27" i="2"/>
  <c r="H33" i="2"/>
  <c r="H28" i="2"/>
  <c r="H34" i="2"/>
  <c r="H30" i="2"/>
  <c r="L20" i="2"/>
  <c r="N33" i="1"/>
  <c r="P33" i="1" s="1"/>
  <c r="F36" i="9"/>
  <c r="C172" i="9"/>
  <c r="F11" i="9"/>
  <c r="C9" i="9"/>
  <c r="N12" i="2"/>
  <c r="P12" i="2" s="1"/>
  <c r="F11" i="2"/>
  <c r="H73" i="2"/>
  <c r="S16" i="2"/>
  <c r="S12" i="2"/>
  <c r="P84" i="2"/>
  <c r="H59" i="2"/>
  <c r="H20" i="2"/>
  <c r="J11" i="2"/>
  <c r="H62" i="2"/>
  <c r="H75" i="2"/>
  <c r="H13" i="2"/>
  <c r="N59" i="1"/>
  <c r="P59" i="1" s="1"/>
  <c r="F9" i="1"/>
  <c r="J63" i="1"/>
  <c r="L110" i="1" s="1"/>
  <c r="F63" i="1"/>
  <c r="H110" i="1" s="1"/>
  <c r="N110" i="1"/>
  <c r="P110" i="1" s="1"/>
  <c r="J9" i="1"/>
  <c r="L59" i="1" s="1"/>
  <c r="N136" i="1"/>
  <c r="P136" i="1" s="1"/>
  <c r="H139" i="1"/>
  <c r="H138" i="1" s="1"/>
  <c r="H137" i="1" s="1"/>
  <c r="I159" i="9" l="1"/>
  <c r="I160" i="9" s="1"/>
  <c r="F151" i="9"/>
  <c r="F72" i="9"/>
  <c r="N24" i="2"/>
  <c r="P24" i="2" s="1"/>
  <c r="F172" i="9"/>
  <c r="F9" i="9"/>
  <c r="N73" i="2"/>
  <c r="P73" i="2" s="1"/>
  <c r="P75" i="2"/>
  <c r="F9" i="2"/>
  <c r="H11" i="2" s="1"/>
  <c r="N11" i="2"/>
  <c r="J9" i="2"/>
  <c r="L11" i="2" s="1"/>
  <c r="T11" i="1"/>
  <c r="N9" i="1"/>
  <c r="P9" i="1" s="1"/>
  <c r="H33" i="1"/>
  <c r="H27" i="1"/>
  <c r="H11" i="1"/>
  <c r="H50" i="1"/>
  <c r="H35" i="1"/>
  <c r="H20" i="1"/>
  <c r="H59" i="1"/>
  <c r="T20" i="1"/>
  <c r="L35" i="1"/>
  <c r="L33" i="1"/>
  <c r="L27" i="1"/>
  <c r="L20" i="1"/>
  <c r="L50" i="1"/>
  <c r="L11" i="1"/>
  <c r="H63" i="1"/>
  <c r="H117" i="1"/>
  <c r="T12" i="1"/>
  <c r="N63" i="1"/>
  <c r="H75" i="1"/>
  <c r="H94" i="1"/>
  <c r="H88" i="1"/>
  <c r="H120" i="1"/>
  <c r="H104" i="1"/>
  <c r="H65" i="1"/>
  <c r="H112" i="1"/>
  <c r="H83" i="1"/>
  <c r="H99" i="1"/>
  <c r="T21" i="1"/>
  <c r="L112" i="1"/>
  <c r="L83" i="1"/>
  <c r="L117" i="1"/>
  <c r="L63" i="1"/>
  <c r="L120" i="1"/>
  <c r="L65" i="1"/>
  <c r="L99" i="1"/>
  <c r="L104" i="1"/>
  <c r="L75" i="1"/>
  <c r="L88" i="1"/>
  <c r="L94" i="1"/>
  <c r="E241" i="9" l="1"/>
  <c r="F241" i="9" s="1"/>
  <c r="I10" i="9"/>
  <c r="I13" i="9"/>
  <c r="I9" i="9"/>
  <c r="E148" i="9"/>
  <c r="E137" i="9" s="1"/>
  <c r="S11" i="2"/>
  <c r="S17" i="2" s="1"/>
  <c r="N9" i="2"/>
  <c r="N36" i="2" s="1"/>
  <c r="F36" i="2"/>
  <c r="H40" i="2"/>
  <c r="H38" i="2"/>
  <c r="H53" i="2"/>
  <c r="H12" i="2"/>
  <c r="H24" i="2"/>
  <c r="S21" i="2"/>
  <c r="S27" i="2" s="1"/>
  <c r="J36" i="2"/>
  <c r="L40" i="2"/>
  <c r="L53" i="2"/>
  <c r="L38" i="2"/>
  <c r="L24" i="2"/>
  <c r="L12" i="2"/>
  <c r="P63" i="1"/>
  <c r="P11" i="2" l="1"/>
  <c r="F148" i="9"/>
  <c r="F137" i="9" s="1"/>
  <c r="J49" i="2"/>
  <c r="L36" i="2"/>
  <c r="H36" i="2"/>
  <c r="F49" i="2"/>
  <c r="N49" i="2"/>
  <c r="P36" i="2"/>
  <c r="J87" i="2" l="1"/>
  <c r="L49" i="2"/>
  <c r="F87" i="2"/>
  <c r="H49" i="2"/>
  <c r="P49" i="2"/>
  <c r="F134" i="1" l="1"/>
  <c r="F133" i="1" s="1"/>
  <c r="F89" i="2"/>
  <c r="L87" i="2"/>
  <c r="J134" i="1"/>
  <c r="H87" i="2"/>
  <c r="N87" i="2"/>
  <c r="P87" i="2" s="1"/>
  <c r="T15" i="1" l="1"/>
  <c r="H134" i="1"/>
  <c r="L134" i="1"/>
  <c r="J133" i="1"/>
  <c r="N133" i="1" s="1"/>
  <c r="P133" i="1" s="1"/>
  <c r="T24" i="1"/>
  <c r="N134" i="1"/>
  <c r="P134" i="1" s="1"/>
  <c r="F124" i="1"/>
  <c r="H133" i="1"/>
  <c r="J124" i="1" l="1"/>
  <c r="N124" i="1" s="1"/>
  <c r="L133" i="1"/>
  <c r="F151" i="1"/>
  <c r="F153" i="1" s="1"/>
  <c r="H126" i="1"/>
  <c r="H124" i="1"/>
  <c r="T13" i="1"/>
  <c r="T14" i="1" s="1"/>
  <c r="L124" i="1" l="1"/>
  <c r="L126" i="1"/>
  <c r="T22" i="1"/>
  <c r="T23" i="1" s="1"/>
  <c r="J151" i="1"/>
  <c r="J153" i="1" s="1"/>
  <c r="P126" i="1"/>
  <c r="N151" i="1"/>
  <c r="P151" i="1" s="1"/>
  <c r="P124" i="1"/>
  <c r="D59" i="6" l="1"/>
  <c r="D177" i="7"/>
  <c r="E176" i="7" s="1"/>
  <c r="D174" i="7"/>
  <c r="E173" i="7" s="1"/>
  <c r="D171" i="7"/>
  <c r="E170" i="7" s="1"/>
  <c r="D167" i="7"/>
  <c r="D165" i="7"/>
  <c r="D163" i="7"/>
  <c r="D159" i="7"/>
  <c r="D157" i="7"/>
  <c r="D155" i="7"/>
  <c r="D152" i="7"/>
  <c r="D145" i="7"/>
  <c r="E144" i="7" s="1"/>
  <c r="D142" i="7"/>
  <c r="D140" i="7"/>
  <c r="D138" i="7"/>
  <c r="D136" i="7"/>
  <c r="D134" i="7"/>
  <c r="D131" i="7"/>
  <c r="E130" i="7" s="1"/>
  <c r="D127" i="7"/>
  <c r="D125" i="7"/>
  <c r="D123" i="7"/>
  <c r="D121" i="7"/>
  <c r="D119" i="7"/>
  <c r="D116" i="7"/>
  <c r="D113" i="7"/>
  <c r="D111" i="7"/>
  <c r="D109" i="7"/>
  <c r="D107" i="7"/>
  <c r="D105" i="7"/>
  <c r="D103" i="7"/>
  <c r="D101" i="7"/>
  <c r="D99" i="7"/>
  <c r="D97" i="7"/>
  <c r="D95" i="7"/>
  <c r="D92" i="7"/>
  <c r="D90" i="7"/>
  <c r="D88" i="7"/>
  <c r="D85" i="7"/>
  <c r="D81" i="7"/>
  <c r="D78" i="7"/>
  <c r="D76" i="7"/>
  <c r="D74" i="7"/>
  <c r="D72" i="7"/>
  <c r="D70" i="7"/>
  <c r="D68" i="7"/>
  <c r="D65" i="7"/>
  <c r="D63" i="7"/>
  <c r="D60" i="7"/>
  <c r="D58" i="7"/>
  <c r="D56" i="7"/>
  <c r="D54" i="7"/>
  <c r="D51" i="7"/>
  <c r="E50" i="7" s="1"/>
  <c r="D48" i="7"/>
  <c r="D46" i="7"/>
  <c r="D44" i="7"/>
  <c r="D32" i="7"/>
  <c r="E31" i="7" s="1"/>
  <c r="E28" i="7"/>
  <c r="D25" i="7"/>
  <c r="E24" i="7" s="1"/>
  <c r="D20" i="7"/>
  <c r="E19" i="7" s="1"/>
  <c r="D15" i="7"/>
  <c r="D12" i="7"/>
  <c r="F23" i="7" l="1"/>
  <c r="E53" i="7"/>
  <c r="E62" i="7"/>
  <c r="E118" i="7"/>
  <c r="E67" i="7"/>
  <c r="E80" i="7"/>
  <c r="E151" i="7"/>
  <c r="F150" i="7" s="1"/>
  <c r="J10" i="7" s="1"/>
  <c r="F169" i="7"/>
  <c r="J13" i="7" s="1"/>
  <c r="E133" i="7"/>
  <c r="F129" i="7" s="1"/>
  <c r="J12" i="7" s="1"/>
  <c r="E87" i="7"/>
  <c r="E43" i="7"/>
  <c r="E11" i="7"/>
  <c r="F10" i="7" s="1"/>
  <c r="G9" i="7" l="1"/>
  <c r="F42" i="7"/>
  <c r="J9" i="7" l="1"/>
  <c r="G41" i="7"/>
  <c r="J11" i="7"/>
  <c r="J14" i="7" s="1"/>
  <c r="D182" i="6"/>
  <c r="D179" i="6"/>
  <c r="D177" i="6"/>
  <c r="D148" i="6"/>
  <c r="E147" i="6" s="1"/>
  <c r="D144" i="6"/>
  <c r="D142" i="6"/>
  <c r="D134" i="6"/>
  <c r="E133" i="6" s="1"/>
  <c r="D126" i="6"/>
  <c r="D121" i="6"/>
  <c r="D116" i="6"/>
  <c r="D110" i="6"/>
  <c r="D102" i="6"/>
  <c r="D95" i="6"/>
  <c r="D93" i="6"/>
  <c r="D91" i="6"/>
  <c r="D70" i="6"/>
  <c r="D68" i="6"/>
  <c r="D66" i="6"/>
  <c r="D62" i="6"/>
  <c r="D52" i="6"/>
  <c r="D50" i="6"/>
  <c r="D47" i="6"/>
  <c r="D39" i="6"/>
  <c r="D32" i="6"/>
  <c r="E31" i="6" s="1"/>
  <c r="D29" i="6"/>
  <c r="D27" i="6"/>
  <c r="D24" i="6"/>
  <c r="D22" i="6"/>
  <c r="D19" i="6"/>
  <c r="D17" i="6"/>
  <c r="D12" i="6"/>
  <c r="D10" i="6"/>
  <c r="G179" i="7" l="1"/>
  <c r="C186" i="6" s="1"/>
  <c r="E176" i="6"/>
  <c r="E36" i="6"/>
  <c r="E9" i="6"/>
  <c r="E141" i="6"/>
  <c r="E152" i="6" s="1"/>
  <c r="E90" i="6"/>
  <c r="E140" i="6" s="1"/>
  <c r="E21" i="6"/>
  <c r="E58" i="6"/>
  <c r="F175" i="6" l="1"/>
  <c r="I10" i="6" s="1"/>
  <c r="I12" i="6"/>
  <c r="D185" i="6"/>
  <c r="E34" i="6"/>
  <c r="F89" i="6"/>
  <c r="E72" i="6"/>
  <c r="F187" i="6" l="1"/>
  <c r="I9" i="6"/>
  <c r="F8" i="6"/>
  <c r="F208" i="6" l="1"/>
  <c r="F209" i="6"/>
  <c r="I8" i="6"/>
  <c r="I11" i="6" s="1"/>
</calcChain>
</file>

<file path=xl/sharedStrings.xml><?xml version="1.0" encoding="utf-8"?>
<sst xmlns="http://schemas.openxmlformats.org/spreadsheetml/2006/main" count="1086" uniqueCount="494">
  <si>
    <t>Estructura de Balance</t>
  </si>
  <si>
    <t>Analisis Vertical</t>
  </si>
  <si>
    <t>ACTIVOS</t>
  </si>
  <si>
    <t>LOTERIA DEL CAUCA</t>
  </si>
  <si>
    <t xml:space="preserve">ESTADOS SITUACION FINANCIERA COMPARATIVO </t>
  </si>
  <si>
    <t>Informe Expresado en Pesos Colombianos</t>
  </si>
  <si>
    <t>Nota</t>
  </si>
  <si>
    <t>Ejecutado 2023</t>
  </si>
  <si>
    <t>Efectivo y Equivalente Al Efectivo</t>
  </si>
  <si>
    <t>ACTIVOS CORRIENTES</t>
  </si>
  <si>
    <t>Efectivo Caja Menor</t>
  </si>
  <si>
    <t>Efectivo Depositos Instituciones de Uso Restrigido</t>
  </si>
  <si>
    <t>Efectivo Certificados de Depotitos Uso Restringido</t>
  </si>
  <si>
    <t>Cuentas Por Cobrar</t>
  </si>
  <si>
    <t>Distribuidores de Juegos de Suerte y Azar</t>
  </si>
  <si>
    <t>Otras Cuentas Por Cobrar</t>
  </si>
  <si>
    <t>Arrendamiento Operativos</t>
  </si>
  <si>
    <t>Deudas de Dificil Cobro</t>
  </si>
  <si>
    <t>Deterioro Acumulado de Cuentas Por Cobrar</t>
  </si>
  <si>
    <t>Inventario</t>
  </si>
  <si>
    <t>Utiles de Escritorio y Oficina</t>
  </si>
  <si>
    <t>Utencilios de Usos Domesticos</t>
  </si>
  <si>
    <t>Otros Elementos de Consumo</t>
  </si>
  <si>
    <t>Materiales y Materias Primas</t>
  </si>
  <si>
    <t>Terrenos Urbanos</t>
  </si>
  <si>
    <t>Edificaciones y Casas</t>
  </si>
  <si>
    <t>Herramientas y Accesorios</t>
  </si>
  <si>
    <t>Muebles y Enseres</t>
  </si>
  <si>
    <t>Equipos y Máquinas de Oficina</t>
  </si>
  <si>
    <t>Equipo de Comunicación</t>
  </si>
  <si>
    <t>Equipo de Computación</t>
  </si>
  <si>
    <t>Dep.Edificaciones</t>
  </si>
  <si>
    <t>Dep. Maquinaria y Equipo</t>
  </si>
  <si>
    <t>Dep. Muebles, Enseres y Equipo de Oficina</t>
  </si>
  <si>
    <t>Dep. Equipos de Comunicación y Computación</t>
  </si>
  <si>
    <t>Dep. Equipo Transporte, Tracción y Elevación</t>
  </si>
  <si>
    <t>Propiedad Planta y Equipo</t>
  </si>
  <si>
    <t>Transporte Terrestre</t>
  </si>
  <si>
    <t>Otros Activos - Avances y Anticipos</t>
  </si>
  <si>
    <t>Anticipo de Renta y Complementarios</t>
  </si>
  <si>
    <t>Saldos a favor en liquidaciones privadas</t>
  </si>
  <si>
    <t>Depósitos judiciales</t>
  </si>
  <si>
    <t>"Software"</t>
  </si>
  <si>
    <t>Retencion en la Fuente a Favor</t>
  </si>
  <si>
    <t>Avances  Viáticos y Gastos de Viaje</t>
  </si>
  <si>
    <t>PASIVOS</t>
  </si>
  <si>
    <t>PASIVOS CORRIENTES</t>
  </si>
  <si>
    <t>Bienes y Servicios</t>
  </si>
  <si>
    <t>Otros recursos a favor de terceros</t>
  </si>
  <si>
    <t>Aportes a Fondos Pensionales</t>
  </si>
  <si>
    <t>Aportes a Seguridad Social en Salud</t>
  </si>
  <si>
    <t>Sindicatos</t>
  </si>
  <si>
    <t>Cooperativas</t>
  </si>
  <si>
    <t>Fondo de Empleados</t>
  </si>
  <si>
    <t>Otros Descuents de Nómina</t>
  </si>
  <si>
    <t>Retefuente Honorarios</t>
  </si>
  <si>
    <t>Retefuente Servicios</t>
  </si>
  <si>
    <t>Retefuente Compras</t>
  </si>
  <si>
    <t>Retefuente Loterías, Rifas, Aptas y Similares</t>
  </si>
  <si>
    <t>Retefuente a Empleados art. 383 ET</t>
  </si>
  <si>
    <t xml:space="preserve">Impuesto a la Ventas Retenido (Reteiva) por </t>
  </si>
  <si>
    <t>Autoretenciones</t>
  </si>
  <si>
    <t>Impuesto de Industria y Comercio</t>
  </si>
  <si>
    <t>Tasas</t>
  </si>
  <si>
    <t>Otros Impuestos Departamentales</t>
  </si>
  <si>
    <t>I.V.A. - Venta de Bienes</t>
  </si>
  <si>
    <t>I.V.A. - Venta de Servicios</t>
  </si>
  <si>
    <t>I.V.A. - CoMpra de Bienes (Db)</t>
  </si>
  <si>
    <t>I.V.A. - Compra de Servicios (Db)</t>
  </si>
  <si>
    <t>Premios Mayores Pendientes de Pago</t>
  </si>
  <si>
    <t>Premios Aproximaciones Pendientes  Pago</t>
  </si>
  <si>
    <t xml:space="preserve">Premios Caducados Lotería 25% Control Juego </t>
  </si>
  <si>
    <t xml:space="preserve">Premios Caducados Aptas 25% Control Juego </t>
  </si>
  <si>
    <t>Viáticos y Gastos de Viaje</t>
  </si>
  <si>
    <t>Honorarios</t>
  </si>
  <si>
    <t>Servicios</t>
  </si>
  <si>
    <t xml:space="preserve">Renta del Monopolio de los Juegos de Suerte y </t>
  </si>
  <si>
    <t xml:space="preserve">Retencion en la Fuente </t>
  </si>
  <si>
    <t>Impuestos Contribuciones y Tasas</t>
  </si>
  <si>
    <t>Impuestos Al Valor Agredado Iva</t>
  </si>
  <si>
    <t>Premios Por Pagar</t>
  </si>
  <si>
    <t>Otras Cuentas Por Pagar</t>
  </si>
  <si>
    <t>Beneficio a los Empleados</t>
  </si>
  <si>
    <t>Administrativos</t>
  </si>
  <si>
    <t>Reserva Técnica para el Pago de Premios</t>
  </si>
  <si>
    <t>Otras provisiones diversas</t>
  </si>
  <si>
    <t>Depósitos sobre Contratos</t>
  </si>
  <si>
    <t>Cesantias</t>
  </si>
  <si>
    <t>Vacaciones</t>
  </si>
  <si>
    <t>Prima de Vacaciones</t>
  </si>
  <si>
    <t>Cuota de Fiscalizacion y Auditaje</t>
  </si>
  <si>
    <t>Pasivos Estimados</t>
  </si>
  <si>
    <t>Aportes a Fondos Pensionales-Empleador</t>
  </si>
  <si>
    <t>Aportes a Caja de Compensación Familiar</t>
  </si>
  <si>
    <t>PATRIMONIO</t>
  </si>
  <si>
    <t>Patrimonio Institucional</t>
  </si>
  <si>
    <t>Capital Fiscal</t>
  </si>
  <si>
    <t>Reservas Estatutarias</t>
  </si>
  <si>
    <t>Fondos Patrimoniales</t>
  </si>
  <si>
    <t>Utilidad Acumulada</t>
  </si>
  <si>
    <t>Pérdida Acumulada</t>
  </si>
  <si>
    <t>Utilidad del Ejercicio</t>
  </si>
  <si>
    <t>ESTADOS DE RESULTADO INTEGRALY OTROS RESULTADOS</t>
  </si>
  <si>
    <t>Ventas de Servicios</t>
  </si>
  <si>
    <t>Juegos de Suerte y Azar</t>
  </si>
  <si>
    <t>Ventas Locales</t>
  </si>
  <si>
    <t>Ventas Foraneas</t>
  </si>
  <si>
    <t>Loterias Ordinarias</t>
  </si>
  <si>
    <t>Apuestas Permanentes</t>
  </si>
  <si>
    <t>Costo de Administraccion</t>
  </si>
  <si>
    <t>Otros Servicios Apoyo al Sorteo el Saman</t>
  </si>
  <si>
    <t>Devoluciones Rebajas y Descuentos</t>
  </si>
  <si>
    <t>Descuentos a Distribuidores 5%</t>
  </si>
  <si>
    <t>Descuento a Loteros 20%</t>
  </si>
  <si>
    <t>Otros Ingresos</t>
  </si>
  <si>
    <t>Financieros</t>
  </si>
  <si>
    <t>Intereses de Fondos de Uso Restringido</t>
  </si>
  <si>
    <t>Otros Ingresos Financieros</t>
  </si>
  <si>
    <t>Otros Ingresos Ordinarios</t>
  </si>
  <si>
    <t>Arrendamientos operativos</t>
  </si>
  <si>
    <t xml:space="preserve">Recuperaciones </t>
  </si>
  <si>
    <t>Otros ingresos diversos</t>
  </si>
  <si>
    <t>Otros Ingresos Extraordinarios</t>
  </si>
  <si>
    <t>De Administraccion</t>
  </si>
  <si>
    <t>Contribuciones Imputados</t>
  </si>
  <si>
    <t>Contribuciones Efectivas</t>
  </si>
  <si>
    <t>Prestaciones sociales</t>
  </si>
  <si>
    <t>Gastos de Personal Diversos</t>
  </si>
  <si>
    <t>Sueldos y Salarios</t>
  </si>
  <si>
    <t>Depreciacion de Propiedad Planta y vEquipo</t>
  </si>
  <si>
    <t>Premios Mayores</t>
  </si>
  <si>
    <t>Aproximaciones y Secos</t>
  </si>
  <si>
    <t xml:space="preserve">Bonificación por pago de premios </t>
  </si>
  <si>
    <t xml:space="preserve">Impresión de billetes </t>
  </si>
  <si>
    <t>Promoción y Mercadeo</t>
  </si>
  <si>
    <t xml:space="preserve">Reserva técnica para el pago de premios </t>
  </si>
  <si>
    <t>Impuesto Como Lotería Foránea</t>
  </si>
  <si>
    <t>Otros Gastos Financieros</t>
  </si>
  <si>
    <t>Impuesto sobre la Renta y Complementarios</t>
  </si>
  <si>
    <t>Otros Gastos Diversos</t>
  </si>
  <si>
    <t>De Actividad de Juego de Suerte y Azar</t>
  </si>
  <si>
    <t>Analisis Horizontal %</t>
  </si>
  <si>
    <t>Variacion</t>
  </si>
  <si>
    <t>TOTAL PASIVO MAS PATROMINIO</t>
  </si>
  <si>
    <t>Aquicision de Bienes y Servicios</t>
  </si>
  <si>
    <t>Otros Pasivos</t>
  </si>
  <si>
    <t>Cuentas de Orden Deudoras</t>
  </si>
  <si>
    <t>Activos Contingentes</t>
  </si>
  <si>
    <t>Admnistrativos</t>
  </si>
  <si>
    <t>Deudoras Fiscales</t>
  </si>
  <si>
    <t>Ajuste Fiscal</t>
  </si>
  <si>
    <t>Patrimonio</t>
  </si>
  <si>
    <t>Depreciacion Acumulada</t>
  </si>
  <si>
    <t>Litigios y Demandas</t>
  </si>
  <si>
    <t>Deudoras por el contrario (CR)</t>
  </si>
  <si>
    <t>Deudoras Fiscales por el contra</t>
  </si>
  <si>
    <t>Gerente</t>
  </si>
  <si>
    <t>JHON JAIRO LAGAREJO HINESTROZA</t>
  </si>
  <si>
    <t>Excedente y/o Utilidad Bruta</t>
  </si>
  <si>
    <t xml:space="preserve">Ingresos Operacionales </t>
  </si>
  <si>
    <t>De Actividdad y/o Servicios de Juegos</t>
  </si>
  <si>
    <t>Utilidad y/o Perdida  Operacional</t>
  </si>
  <si>
    <t>Gastos Operacionales Administraccion</t>
  </si>
  <si>
    <t>Otros Gastos Extraordinarios</t>
  </si>
  <si>
    <t>Generales</t>
  </si>
  <si>
    <t>Impuestos y Contribuciones</t>
  </si>
  <si>
    <t>Indemnizaciones</t>
  </si>
  <si>
    <t>NIT 891'500.650-6</t>
  </si>
  <si>
    <t>Código</t>
  </si>
  <si>
    <t>Nombre</t>
  </si>
  <si>
    <t>Sub Cuenta</t>
  </si>
  <si>
    <t>Cuenta</t>
  </si>
  <si>
    <t>Grupo</t>
  </si>
  <si>
    <t>Clase</t>
  </si>
  <si>
    <t>ACTIVO</t>
  </si>
  <si>
    <t>EFECTIVO</t>
  </si>
  <si>
    <t xml:space="preserve">CAJA  </t>
  </si>
  <si>
    <t>Caja Menor</t>
  </si>
  <si>
    <t>BANCOS Y CORPORACIONES</t>
  </si>
  <si>
    <t>Cuenta Corriente Bancaria</t>
  </si>
  <si>
    <t>Cuenta de Ahorro</t>
  </si>
  <si>
    <t>Otros Depósitos en Instituciones Financieras</t>
  </si>
  <si>
    <t xml:space="preserve">EFECTIVO DE USO RESTRINGIDO </t>
  </si>
  <si>
    <t>Efectivo de Uso Restringido (Res.Premios)</t>
  </si>
  <si>
    <t>EQUIVALENTES AL EFECTIVO</t>
  </si>
  <si>
    <t>Certificados de Depósito a Término</t>
  </si>
  <si>
    <t>CUENTAS POR COBRAR</t>
  </si>
  <si>
    <t>PRESTACION DE SERVICIOS</t>
  </si>
  <si>
    <t>OTRAS CUENTAS POR COBRAR</t>
  </si>
  <si>
    <t>Arrendamientos Operativos</t>
  </si>
  <si>
    <t>Otras Cuentas por Cobrar</t>
  </si>
  <si>
    <t xml:space="preserve">CUENTAS POR COBRAR DE DIFICIL </t>
  </si>
  <si>
    <t>Cuentas por Cobrar de Dificil Cobro</t>
  </si>
  <si>
    <t xml:space="preserve">DETERIORO ACUMULADO DE CUENTAS </t>
  </si>
  <si>
    <t>Prestación de Servicios</t>
  </si>
  <si>
    <t>INVENTARIOS</t>
  </si>
  <si>
    <t>MERCANCIA EN EXISTENCIA</t>
  </si>
  <si>
    <t>Otras Mercancías en Existencia</t>
  </si>
  <si>
    <t>Total Activos Corrientes</t>
  </si>
  <si>
    <t>PROPIEDADES PLANTA Y EQUIPO</t>
  </si>
  <si>
    <t>EDIFICACIONES</t>
  </si>
  <si>
    <t>MAQUINARIA Y EQUIPO</t>
  </si>
  <si>
    <t xml:space="preserve">MUEBLES, ENSERES Y EQUIPO DE </t>
  </si>
  <si>
    <t xml:space="preserve">EQUIPOS DE COMUNICACION Y </t>
  </si>
  <si>
    <t xml:space="preserve">EQUIPO DE TRANSPORTE, TRACCION, </t>
  </si>
  <si>
    <t>Terrestre</t>
  </si>
  <si>
    <t>DEPRECIACION ACUMULADA</t>
  </si>
  <si>
    <t>OTROS ACTIVOS</t>
  </si>
  <si>
    <t>Avances y Avances Entregados</t>
  </si>
  <si>
    <t xml:space="preserve">Anticipos o Saldos a favor por </t>
  </si>
  <si>
    <t>Retefuente</t>
  </si>
  <si>
    <t>Depósitos Entregados en Garantía</t>
  </si>
  <si>
    <t>INTANGIBLES</t>
  </si>
  <si>
    <t xml:space="preserve">AMORTIZACION ACUMULADA DE </t>
  </si>
  <si>
    <t>Total Activos No Corrientes</t>
  </si>
  <si>
    <t>PASIVO</t>
  </si>
  <si>
    <t>CUENTAS POR PAGAR</t>
  </si>
  <si>
    <t>ADQUISICION DE BIENES Y SERVICIOS</t>
  </si>
  <si>
    <t>RECURSOS A FAVOR DE TERCEROS</t>
  </si>
  <si>
    <t>DESCUENTOS DE NOMINA</t>
  </si>
  <si>
    <t>RETEFUENTE E IMPTO. DE TIMBRE</t>
  </si>
  <si>
    <t>Autorretenciones</t>
  </si>
  <si>
    <t>IMPUESTOS, CONTRIBUCIONES, TASAS</t>
  </si>
  <si>
    <t>IMPUESTO AL VALOR AGREGADO- IVA</t>
  </si>
  <si>
    <t>PREMIOS POR PAGAR</t>
  </si>
  <si>
    <t>Premios Caducados Lotería 25% Control Juego Ilegal</t>
  </si>
  <si>
    <t>Premios Caducados Aptas 25% Control Juego Ilegal</t>
  </si>
  <si>
    <t>OTRAS CUENTAS POR PAGAR</t>
  </si>
  <si>
    <t>Saldo a Favor de Beneficiarios</t>
  </si>
  <si>
    <t>Renta del Monopolio de los Juegos de Suerte y Azar</t>
  </si>
  <si>
    <t>BENEFICIO A LOS EMPLEADOS</t>
  </si>
  <si>
    <t>BENEFICIOS A LOS EMPLEADOS</t>
  </si>
  <si>
    <t>Cesantías</t>
  </si>
  <si>
    <t>Aportes Caja de Compensacion Familiar</t>
  </si>
  <si>
    <t>Total Pasivos Corrientes</t>
  </si>
  <si>
    <t>PASIVOS ESTIMADOS</t>
  </si>
  <si>
    <t>LITIGIOS Y DEMANDAS</t>
  </si>
  <si>
    <t>PROVISIONES DIVERSAS</t>
  </si>
  <si>
    <t>OTROS PASIVOS</t>
  </si>
  <si>
    <t>DEPOSITOS RECIBIDOS EN GARANTIA</t>
  </si>
  <si>
    <t>Total Pasivos No Corrientes</t>
  </si>
  <si>
    <t>PATRIMONIO INSTITUCIONAL</t>
  </si>
  <si>
    <t>CAPITAL FISCAL</t>
  </si>
  <si>
    <t>RESERVAS</t>
  </si>
  <si>
    <t xml:space="preserve">RESULTADOS DE EJERCICIOS </t>
  </si>
  <si>
    <t>RESULTADO DEL EJERCICIO</t>
  </si>
  <si>
    <t>PASIVO MAS PATRIMONIO</t>
  </si>
  <si>
    <t>Contador</t>
  </si>
  <si>
    <t>NIT. 891'500.650-6</t>
  </si>
  <si>
    <t>Detalle</t>
  </si>
  <si>
    <t>SubCuenta</t>
  </si>
  <si>
    <t>INGRESOS</t>
  </si>
  <si>
    <t>VENTA DE SERVICIOS</t>
  </si>
  <si>
    <t>JUEGOS DE SUERTE Y AZAR</t>
  </si>
  <si>
    <t>LOTERIAS ORDINARIAS</t>
  </si>
  <si>
    <t>Venta Local</t>
  </si>
  <si>
    <t>Venta Foránea</t>
  </si>
  <si>
    <t>APUESTAS PERMANENTES</t>
  </si>
  <si>
    <t>Costo de Administraccion 1%</t>
  </si>
  <si>
    <t>Apoyo Sorteo Juego Autorizado - El Saman</t>
  </si>
  <si>
    <t>Incentivo Premio Inmediato 1%</t>
  </si>
  <si>
    <t>DEVOLUCIONES, REBAJAS Y DESCUENTOS</t>
  </si>
  <si>
    <t>Descuentos a Loteros 20%</t>
  </si>
  <si>
    <t>OTROS INGRESOS</t>
  </si>
  <si>
    <t>FINANCIEROS</t>
  </si>
  <si>
    <t>Intereses Sobre Depósitos en Ent. Financ.</t>
  </si>
  <si>
    <t>Intereses Sobre Fondos de UsO Restringido</t>
  </si>
  <si>
    <t>OTROS INGRESOS ORDINARIOS</t>
  </si>
  <si>
    <t>Sobrantes</t>
  </si>
  <si>
    <t>Recuperaciones</t>
  </si>
  <si>
    <t>GASTOS</t>
  </si>
  <si>
    <t>DE ADMINISTRACION</t>
  </si>
  <si>
    <t>SUELDOS Y SALARIOS</t>
  </si>
  <si>
    <t>Sueldos de Personal</t>
  </si>
  <si>
    <t>Sueldos de Personal por Lotería</t>
  </si>
  <si>
    <t>Bonificaciones</t>
  </si>
  <si>
    <t>Bonificaciones por Servicios Prestados</t>
  </si>
  <si>
    <t>Auxilio de Transporte</t>
  </si>
  <si>
    <t>Auxilio de Transporte por Lotería</t>
  </si>
  <si>
    <t>CONTRIBUCIONES IMPUTADAS</t>
  </si>
  <si>
    <t>Indem. Vacaciones Lotería</t>
  </si>
  <si>
    <t>CONTRIBUCIONES EFECTIVAS</t>
  </si>
  <si>
    <t>Aportes a Caja de Compensación</t>
  </si>
  <si>
    <t>Aportes por Lotería</t>
  </si>
  <si>
    <t>Cotizaciones a seguridad social en salud</t>
  </si>
  <si>
    <t>Seguridad Social en Salud-Lotería</t>
  </si>
  <si>
    <t>Cotizaciones a riesgos profesionales</t>
  </si>
  <si>
    <t>Riesgos profesionales - Lotería</t>
  </si>
  <si>
    <t>Aportes a Fondos de Pensión</t>
  </si>
  <si>
    <t>Fondos de Pensión-Lotería</t>
  </si>
  <si>
    <t>APORTE SOBRE LA NOMINA</t>
  </si>
  <si>
    <t>Aporte Icbf</t>
  </si>
  <si>
    <t>Aporte al Icbf</t>
  </si>
  <si>
    <t>Aporte Sena</t>
  </si>
  <si>
    <t>PRESTACIONES SOCIALES</t>
  </si>
  <si>
    <t>Vacaciones - Loterias</t>
  </si>
  <si>
    <t>Cesantias - Loteria</t>
  </si>
  <si>
    <t>Intereses de Cesantias</t>
  </si>
  <si>
    <t>Intereses de Cesantias - Loteria</t>
  </si>
  <si>
    <t>Prima de Vacaciones - Loteria</t>
  </si>
  <si>
    <t>Prima de Navidad</t>
  </si>
  <si>
    <t>Prima de Navidad - Loteria</t>
  </si>
  <si>
    <t>Prima de Servicios</t>
  </si>
  <si>
    <t>Prima de Servicios - Loteria</t>
  </si>
  <si>
    <t>GASTOS DE PERSONAL DIVERSOS</t>
  </si>
  <si>
    <t>Capacitacion, Bienestar y Estimulos</t>
  </si>
  <si>
    <t>Capacitacion</t>
  </si>
  <si>
    <t>Esatimulo</t>
  </si>
  <si>
    <t>Bienestar Social - Loteria</t>
  </si>
  <si>
    <t>Dotacion y Suministro a Trabajadores</t>
  </si>
  <si>
    <t>GENERALES</t>
  </si>
  <si>
    <t>Gastos de Asociacion</t>
  </si>
  <si>
    <t>Cuota Administraccion Cedelco</t>
  </si>
  <si>
    <t>Materiales y Suministros</t>
  </si>
  <si>
    <t>Materiales y Suministros Lotería</t>
  </si>
  <si>
    <t>Mantenimiento</t>
  </si>
  <si>
    <t>Mantenimiento por Lotería</t>
  </si>
  <si>
    <t>Mantenimiento de Vehículos</t>
  </si>
  <si>
    <t>Servicios Públicos</t>
  </si>
  <si>
    <t>Servicios Públicos Lotería</t>
  </si>
  <si>
    <t>Viáticos y Gastos de Viaje Lotería</t>
  </si>
  <si>
    <t>Comunicaciones y Transporte</t>
  </si>
  <si>
    <t>Comunicación y Transporte Lotería</t>
  </si>
  <si>
    <t>Seguros Generales</t>
  </si>
  <si>
    <t>Seguros Lotería</t>
  </si>
  <si>
    <t>Contratos de Administración</t>
  </si>
  <si>
    <t>Gastos de Administración</t>
  </si>
  <si>
    <t>Combustibles y lubricantes</t>
  </si>
  <si>
    <t>Servicios de Aseo</t>
  </si>
  <si>
    <t>Servicios de Aseo-Loteria</t>
  </si>
  <si>
    <t>Contratos de Aprendizaje</t>
  </si>
  <si>
    <t>Honorarios - Loteria</t>
  </si>
  <si>
    <t>Servicio - Loteria</t>
  </si>
  <si>
    <t>Servicio - Apuesta</t>
  </si>
  <si>
    <t>Otros Gastos Generales</t>
  </si>
  <si>
    <t>Gastos Notariales</t>
  </si>
  <si>
    <t>IMPUESTOS, CONTRIBUCIONES Y TASAS</t>
  </si>
  <si>
    <t>Impuesto predial unificado</t>
  </si>
  <si>
    <t>Cuota de Fiscalización y Auditaje</t>
  </si>
  <si>
    <t>Impuesto sobre vehículos automotores</t>
  </si>
  <si>
    <t>Gravamen Movimiento Financiero</t>
  </si>
  <si>
    <t>Contribuciones</t>
  </si>
  <si>
    <t>PROVISION PARA DEUDORES</t>
  </si>
  <si>
    <t>Depreciación Edificaciones</t>
  </si>
  <si>
    <t>Depreciación de Maquinaria y Equipo</t>
  </si>
  <si>
    <t>Depreciación Muebles Enseres y Equipo of</t>
  </si>
  <si>
    <t>Depreciación Equipo de Comunic y Computa</t>
  </si>
  <si>
    <t>Depreciación Equipo Transporte Tracc y E</t>
  </si>
  <si>
    <t>Software</t>
  </si>
  <si>
    <t>Pago de Premios</t>
  </si>
  <si>
    <t>Bonificaciones Por Pago de Premios</t>
  </si>
  <si>
    <t>Impresión de Billetes</t>
  </si>
  <si>
    <t>Publicidad</t>
  </si>
  <si>
    <t>Publicidad - Loteria</t>
  </si>
  <si>
    <t>Promocion y Mercadeo</t>
  </si>
  <si>
    <t>Publicidad de Resultados</t>
  </si>
  <si>
    <t>Reserva Tecnica Para Pagos de Premios</t>
  </si>
  <si>
    <t>Rentas 12% del Monopolio de los Juegos de Suerte y Azar</t>
  </si>
  <si>
    <t>Otros Costos por Juego de Suerte y Azar</t>
  </si>
  <si>
    <t>OTROS GASTOS</t>
  </si>
  <si>
    <t>IMPUESTO A LAS GANACIAS CORRIENTES</t>
  </si>
  <si>
    <t>Impuestos Sobre la Renta y Complementarios</t>
  </si>
  <si>
    <t>OTROS GASTOS DIVERSOS</t>
  </si>
  <si>
    <t>UTILIDAD DEL EJERCICIO</t>
  </si>
  <si>
    <t>Certificado de Depositos Ahorro a Termino</t>
  </si>
  <si>
    <t>Avances Para Viaticos y Gastos de Viajes Empleados</t>
  </si>
  <si>
    <t>Avances Para Viaticos y Gastos de Viajes Contratistas</t>
  </si>
  <si>
    <t>Gravamenes a los Movmientos Financieros</t>
  </si>
  <si>
    <t>Reciclaje</t>
  </si>
  <si>
    <t>Juegos Promocionales</t>
  </si>
  <si>
    <t>Efectivo Depositos Instituciones Financieras Cta. Cte.</t>
  </si>
  <si>
    <t>Efectivo Depositos Instituciones Financieras Ahorro</t>
  </si>
  <si>
    <t>Efectivo Depositos Instituciones Financieras Fondos P.</t>
  </si>
  <si>
    <t>Efectivo Certificado Instituciones Financieras.</t>
  </si>
  <si>
    <t>Estado de Resultado Clasificado</t>
  </si>
  <si>
    <t>Saldo Inicial</t>
  </si>
  <si>
    <t>Saldo Final</t>
  </si>
  <si>
    <t>CAJA</t>
  </si>
  <si>
    <t>CUENTAS POR COBRAR DE DIFICIL COBRO</t>
  </si>
  <si>
    <t>DETERIORO ACUMULADO DE CUENTAS POR</t>
  </si>
  <si>
    <t>Terrenos</t>
  </si>
  <si>
    <t>Urbanos</t>
  </si>
  <si>
    <t>MUEBLES, ENSERES Y EQUIPO DE OFICINA</t>
  </si>
  <si>
    <t xml:space="preserve">Dep. Equipos de Comunicación y </t>
  </si>
  <si>
    <t>Avances y Anticipos Entregados</t>
  </si>
  <si>
    <t>Avances para Viáticos y Gastos de Viaje</t>
  </si>
  <si>
    <t xml:space="preserve">Anticipos o Saldos a favor por Impuestos y </t>
  </si>
  <si>
    <t>Saldos a favor de Impuesto al IVA</t>
  </si>
  <si>
    <t>Cooperativa</t>
  </si>
  <si>
    <t>Impuesto a la Ventas Retenido (Reteiva) por</t>
  </si>
  <si>
    <t>IMPUESTOS, CONTRIBUCIONES, TASAS POR</t>
  </si>
  <si>
    <t>Impuesto Sobre la Renta y Complementarios</t>
  </si>
  <si>
    <t>Impuesto Predial Unificado</t>
  </si>
  <si>
    <t xml:space="preserve">Premios Caducados Lotería 25% Control </t>
  </si>
  <si>
    <t xml:space="preserve">Premios Caducados Aptas 25% Control </t>
  </si>
  <si>
    <t xml:space="preserve">Renta del Monopolio de los Juegos de </t>
  </si>
  <si>
    <t>Nómina por Pagar</t>
  </si>
  <si>
    <t>Arrendamientos</t>
  </si>
  <si>
    <t>RESULTADOS DE EJERCICIOS ANTERIORES</t>
  </si>
  <si>
    <t>RESULTADO DEL EJERCICIO ANTERIOR</t>
  </si>
  <si>
    <t xml:space="preserve">Utilidad del Ejercicio </t>
  </si>
  <si>
    <t>Loterías Ordinarias</t>
  </si>
  <si>
    <t xml:space="preserve">Intereses sobre Depósitos en Instituciones </t>
  </si>
  <si>
    <t>Intereses de fondos de uso restringido</t>
  </si>
  <si>
    <t>Capacitación</t>
  </si>
  <si>
    <t>Bienestar y Estímulos</t>
  </si>
  <si>
    <t>Dotación y Suministro a Trabajadores</t>
  </si>
  <si>
    <t>Servicios Publicos</t>
  </si>
  <si>
    <t xml:space="preserve">PROVISIONES, AGOTAMIENTO Y </t>
  </si>
  <si>
    <t>DETRERIORO DE CUENTAS POR COBRAR</t>
  </si>
  <si>
    <t>Prestacion de Servicios</t>
  </si>
  <si>
    <t xml:space="preserve">DEPRECIACION DE PROPIEDADES, PLANTA </t>
  </si>
  <si>
    <t>Edificaciones</t>
  </si>
  <si>
    <t>Maquinaria y Equipo</t>
  </si>
  <si>
    <t>Muebles, Enseres y Equipo de Oficina</t>
  </si>
  <si>
    <t>Equipos de Comunicación y Computación</t>
  </si>
  <si>
    <t xml:space="preserve">Equipos de Transporte, Tracción y </t>
  </si>
  <si>
    <t>AMORTIZACION DE ACTIVOS INTANGIBLES</t>
  </si>
  <si>
    <t>Softwares</t>
  </si>
  <si>
    <t xml:space="preserve">DE ACTIVIDADES DE JUEGOS DE SUERTE Y </t>
  </si>
  <si>
    <t>Bonificación por Pago de Premios</t>
  </si>
  <si>
    <t xml:space="preserve">Renta del Monopolio de los juegos de </t>
  </si>
  <si>
    <t>Otros Costos por Juegos de Suerte y Azar</t>
  </si>
  <si>
    <t>IMPUESTO A LAS GANANCIAS CORRIENTES</t>
  </si>
  <si>
    <t xml:space="preserve">Impuesto sobre la Renta y </t>
  </si>
  <si>
    <t>CIERRE DE INGRESOS, GASTOS Y COSTOS</t>
  </si>
  <si>
    <t>Cierre de Ingresos, Gastos y Costos</t>
  </si>
  <si>
    <t>CUENTAS DE ORDEN DEUDORAS</t>
  </si>
  <si>
    <t>ACTIVOS CONTINGENTES</t>
  </si>
  <si>
    <t>DEUDORAS FISCALES</t>
  </si>
  <si>
    <t>AJUSTE FISCAL</t>
  </si>
  <si>
    <t>Propiedades, Planta y Equipo</t>
  </si>
  <si>
    <t>Depreciación Acumulada</t>
  </si>
  <si>
    <t>DEUDORES POR EL CONTRA</t>
  </si>
  <si>
    <t xml:space="preserve">DERECHOS CONTINGENTES POR EL </t>
  </si>
  <si>
    <t>Litigios y Mecanismos Alternativos Solución</t>
  </si>
  <si>
    <t>DEUDORAS FISCALES POR EL CONTRA</t>
  </si>
  <si>
    <t>Deudas Fiscales por Contra</t>
  </si>
  <si>
    <t>Movimientos Debito</t>
  </si>
  <si>
    <t>Movimiento Credito</t>
  </si>
  <si>
    <t>Certificaciones de Deposito Ahorro a Termino</t>
  </si>
  <si>
    <t>Autorretencion</t>
  </si>
  <si>
    <t>Juegos Promocuionales</t>
  </si>
  <si>
    <t>Aporte a Seguridad Social Salud y Empleador</t>
  </si>
  <si>
    <t>DEPREC. PROPIEDADES, PLANTA Y EQUIPO</t>
  </si>
  <si>
    <t>DE ACT. Y/O SERVICIOS ESPECIALIZADO</t>
  </si>
  <si>
    <t>PROVISIONES, DEPREC.Y AMORTIZACION</t>
  </si>
  <si>
    <t>Ejecutado 2024</t>
  </si>
  <si>
    <t>Aporte A Seguridad Social Salu Empleador</t>
  </si>
  <si>
    <t>GUSTAVO ANDRES GONZALEZ VIAFARA</t>
  </si>
  <si>
    <t>Incentivo Premio Inmediato</t>
  </si>
  <si>
    <t>Codigo Cta.</t>
  </si>
  <si>
    <t>Intereses Depositos Instituciones Financieras</t>
  </si>
  <si>
    <t>Gastos Administrativos</t>
  </si>
  <si>
    <t>Otros Gastos</t>
  </si>
  <si>
    <t>Impuestos sobre la Renta y Complementarios</t>
  </si>
  <si>
    <t>ACTIVOS NO CORRIENTES</t>
  </si>
  <si>
    <t>Balance General Clasificado</t>
  </si>
  <si>
    <t xml:space="preserve">Jefe Financiera y Administrativa </t>
  </si>
  <si>
    <t>T.P 44354-T</t>
  </si>
  <si>
    <t>GUSTAVO ANDRES GONZALES VIAFARA</t>
  </si>
  <si>
    <t xml:space="preserve">BALANCE DE PRUEBA </t>
  </si>
  <si>
    <t>MARIA CRISTINA REVELO AVILA</t>
  </si>
  <si>
    <t>Prmia de Vacaciones</t>
  </si>
  <si>
    <t>Activo</t>
  </si>
  <si>
    <t>Pasivo</t>
  </si>
  <si>
    <t>Utilidad</t>
  </si>
  <si>
    <t>Diferencia</t>
  </si>
  <si>
    <t>Activos</t>
  </si>
  <si>
    <t>Pasivos</t>
  </si>
  <si>
    <t>Ingresos</t>
  </si>
  <si>
    <t>Gastos Operativos</t>
  </si>
  <si>
    <t>Gastos Depreciacion</t>
  </si>
  <si>
    <t>Gastos Financieros</t>
  </si>
  <si>
    <t>.</t>
  </si>
  <si>
    <t>Aportes a Seguridad Social Salud - Empleador</t>
  </si>
  <si>
    <t>Premios Secos</t>
  </si>
  <si>
    <t>Ajustes de Ejercicios Anteriores</t>
  </si>
  <si>
    <t>Gravamenes a los Movimientos Financieros</t>
  </si>
  <si>
    <t>Premios Secos Pendientes de Pagos</t>
  </si>
  <si>
    <t>Vacacions</t>
  </si>
  <si>
    <t>Otr4os Ingresos Diversos</t>
  </si>
  <si>
    <t>TERRENOS</t>
  </si>
  <si>
    <t>INGRESOS RECIBIDOS POR ANTICIPADO</t>
  </si>
  <si>
    <t xml:space="preserve">Otros ingresos recibidos por anticipado </t>
  </si>
  <si>
    <t>Con Corte Abril 30 del 2024</t>
  </si>
  <si>
    <t>Con Corte Abril 30 2024</t>
  </si>
  <si>
    <t>Periodo del 01 de Abril del 2024 - 30 de Abril del 2024</t>
  </si>
  <si>
    <t>Periodo del 01-30 de Abril del 2024 - 01-30 de Abril del 2023</t>
  </si>
  <si>
    <t>Otros Ingresos Recibidos Por Anticipados</t>
  </si>
  <si>
    <t>ESTADOS DE RESULTADO INTEGRALY OTROS RESULTADOS NEGOCIO LOTERIA</t>
  </si>
  <si>
    <t>ESTADOS DE RESULTADO INTEGRALY OTROS RESULTADOS NEGOCIO APUESTAS</t>
  </si>
  <si>
    <t>NIT. 890.500.650 - 6</t>
  </si>
  <si>
    <t>Periodo del 01 - 30 de Abril del 2024 - 01 - 30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</si>
</sst>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\-#,##0.00\ "/>
    <numFmt numFmtId="165" formatCode="#,##0.00000_ ;\-#,##0.00000\ "/>
    <numFmt numFmtId="166" formatCode="_-* #,##0_-;\-* #,##0_-;_-* &quot;-&quot;??_-;_-@_-"/>
    <numFmt numFmtId="167" formatCode="#,##0.000000_ ;\-#,##0.000000\ "/>
    <numFmt numFmtId="168" formatCode="#,##0.00000000_ ;\-#,##0.000000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4" tint="-0.249977111117893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i/>
      <sz val="11"/>
      <color rgb="FFFF0000"/>
      <name val="Arial"/>
      <family val="2"/>
    </font>
    <font>
      <b/>
      <i/>
      <sz val="9"/>
      <color theme="5" tint="-0.249977111117893"/>
      <name val="Arial"/>
      <family val="2"/>
    </font>
    <font>
      <i/>
      <sz val="11"/>
      <color theme="5" tint="-0.249977111117893"/>
      <name val="Arial"/>
      <family val="2"/>
    </font>
    <font>
      <b/>
      <i/>
      <sz val="11"/>
      <color rgb="FF00CC00"/>
      <name val="Arial"/>
      <family val="2"/>
    </font>
    <font>
      <b/>
      <i/>
      <sz val="8"/>
      <color theme="4" tint="-0.499984740745262"/>
      <name val="Arial"/>
      <family val="2"/>
    </font>
    <font>
      <b/>
      <i/>
      <sz val="10"/>
      <color rgb="FF00CC00"/>
      <name val="Arial"/>
      <family val="2"/>
    </font>
    <font>
      <b/>
      <i/>
      <sz val="14"/>
      <color theme="5" tint="-0.249977111117893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2"/>
      <color theme="5" tint="-0.249977111117893"/>
      <name val="Arial"/>
      <family val="2"/>
    </font>
    <font>
      <b/>
      <i/>
      <sz val="9"/>
      <color rgb="FF00CC0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1"/>
      <color rgb="FFFF0000"/>
      <name val="Arial"/>
      <family val="2"/>
    </font>
    <font>
      <i/>
      <sz val="10"/>
      <name val="Calibri"/>
      <family val="2"/>
      <scheme val="minor"/>
    </font>
    <font>
      <i/>
      <sz val="12"/>
      <name val="Arial"/>
      <family val="2"/>
    </font>
    <font>
      <i/>
      <sz val="12"/>
      <color theme="5" tint="-0.249977111117893"/>
      <name val="Arial"/>
      <family val="2"/>
    </font>
    <font>
      <b/>
      <i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theme="5" tint="-0.249977111117893"/>
      <name val="Arial"/>
      <family val="2"/>
    </font>
    <font>
      <b/>
      <i/>
      <sz val="9"/>
      <color rgb="FFFF0000"/>
      <name val="Arial"/>
      <family val="2"/>
    </font>
    <font>
      <i/>
      <sz val="12"/>
      <color theme="1"/>
      <name val="Arial"/>
      <family val="2"/>
    </font>
    <font>
      <i/>
      <sz val="10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/>
    <xf numFmtId="43" fontId="8" fillId="0" borderId="0" xfId="1" applyFont="1"/>
    <xf numFmtId="43" fontId="4" fillId="0" borderId="1" xfId="1" applyFont="1" applyBorder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4" fillId="0" borderId="0" xfId="1" applyFont="1"/>
    <xf numFmtId="0" fontId="8" fillId="0" borderId="0" xfId="0" applyFont="1" applyAlignment="1">
      <alignment horizontal="center"/>
    </xf>
    <xf numFmtId="0" fontId="11" fillId="0" borderId="0" xfId="0" applyFont="1"/>
    <xf numFmtId="43" fontId="4" fillId="0" borderId="2" xfId="1" applyFont="1" applyBorder="1"/>
    <xf numFmtId="0" fontId="12" fillId="0" borderId="0" xfId="0" applyFont="1" applyAlignment="1">
      <alignment vertical="center"/>
    </xf>
    <xf numFmtId="43" fontId="4" fillId="0" borderId="0" xfId="1" applyFont="1" applyBorder="1"/>
    <xf numFmtId="43" fontId="3" fillId="0" borderId="0" xfId="1" applyFont="1" applyFill="1"/>
    <xf numFmtId="43" fontId="4" fillId="0" borderId="0" xfId="1" applyFont="1" applyFill="1" applyBorder="1"/>
    <xf numFmtId="43" fontId="8" fillId="0" borderId="0" xfId="1" applyFont="1" applyFill="1"/>
    <xf numFmtId="4" fontId="10" fillId="0" borderId="0" xfId="0" applyNumberFormat="1" applyFont="1" applyAlignment="1">
      <alignment vertical="center"/>
    </xf>
    <xf numFmtId="43" fontId="4" fillId="2" borderId="2" xfId="1" applyFont="1" applyFill="1" applyBorder="1"/>
    <xf numFmtId="0" fontId="5" fillId="4" borderId="0" xfId="0" applyFont="1" applyFill="1"/>
    <xf numFmtId="43" fontId="5" fillId="4" borderId="2" xfId="1" applyFont="1" applyFill="1" applyBorder="1"/>
    <xf numFmtId="9" fontId="14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0" fontId="19" fillId="0" borderId="0" xfId="2" applyNumberFormat="1" applyFont="1" applyAlignment="1">
      <alignment horizontal="center"/>
    </xf>
    <xf numFmtId="0" fontId="3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center"/>
    </xf>
    <xf numFmtId="43" fontId="4" fillId="6" borderId="2" xfId="1" applyFont="1" applyFill="1" applyBorder="1"/>
    <xf numFmtId="43" fontId="4" fillId="6" borderId="0" xfId="1" applyFont="1" applyFill="1" applyBorder="1"/>
    <xf numFmtId="10" fontId="20" fillId="6" borderId="0" xfId="2" applyNumberFormat="1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43" fontId="13" fillId="6" borderId="0" xfId="1" applyFont="1" applyFill="1"/>
    <xf numFmtId="10" fontId="19" fillId="6" borderId="0" xfId="2" applyNumberFormat="1" applyFont="1" applyFill="1" applyAlignment="1">
      <alignment horizontal="center"/>
    </xf>
    <xf numFmtId="43" fontId="3" fillId="6" borderId="0" xfId="1" applyFont="1" applyFill="1"/>
    <xf numFmtId="43" fontId="8" fillId="6" borderId="0" xfId="1" applyFont="1" applyFill="1"/>
    <xf numFmtId="43" fontId="13" fillId="6" borderId="2" xfId="1" applyFont="1" applyFill="1" applyBorder="1"/>
    <xf numFmtId="0" fontId="22" fillId="6" borderId="0" xfId="0" applyFont="1" applyFill="1" applyAlignment="1">
      <alignment vertical="center"/>
    </xf>
    <xf numFmtId="10" fontId="4" fillId="6" borderId="0" xfId="2" applyNumberFormat="1" applyFont="1" applyFill="1" applyAlignment="1">
      <alignment horizontal="center"/>
    </xf>
    <xf numFmtId="43" fontId="23" fillId="0" borderId="0" xfId="1" applyFont="1"/>
    <xf numFmtId="10" fontId="24" fillId="0" borderId="0" xfId="2" applyNumberFormat="1" applyFont="1" applyAlignment="1">
      <alignment horizontal="center"/>
    </xf>
    <xf numFmtId="10" fontId="24" fillId="0" borderId="0" xfId="2" applyNumberFormat="1" applyFont="1" applyFill="1" applyAlignment="1">
      <alignment horizontal="center"/>
    </xf>
    <xf numFmtId="4" fontId="22" fillId="6" borderId="0" xfId="0" applyNumberFormat="1" applyFont="1" applyFill="1" applyAlignment="1">
      <alignment vertical="center"/>
    </xf>
    <xf numFmtId="0" fontId="14" fillId="3" borderId="0" xfId="0" applyFont="1" applyFill="1"/>
    <xf numFmtId="43" fontId="14" fillId="3" borderId="2" xfId="1" applyFont="1" applyFill="1" applyBorder="1"/>
    <xf numFmtId="0" fontId="25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wrapText="1"/>
    </xf>
    <xf numFmtId="0" fontId="4" fillId="2" borderId="0" xfId="0" applyFont="1" applyFill="1"/>
    <xf numFmtId="10" fontId="18" fillId="6" borderId="0" xfId="2" applyNumberFormat="1" applyFont="1" applyFill="1" applyAlignment="1">
      <alignment horizontal="center"/>
    </xf>
    <xf numFmtId="10" fontId="14" fillId="3" borderId="0" xfId="2" applyNumberFormat="1" applyFont="1" applyFill="1"/>
    <xf numFmtId="10" fontId="26" fillId="6" borderId="0" xfId="2" applyNumberFormat="1" applyFont="1" applyFill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4" fillId="5" borderId="0" xfId="0" applyFont="1" applyFill="1" applyAlignment="1">
      <alignment horizontal="left"/>
    </xf>
    <xf numFmtId="0" fontId="14" fillId="5" borderId="0" xfId="0" applyFont="1" applyFill="1"/>
    <xf numFmtId="43" fontId="14" fillId="5" borderId="2" xfId="1" applyFont="1" applyFill="1" applyBorder="1"/>
    <xf numFmtId="9" fontId="23" fillId="5" borderId="0" xfId="2" applyFont="1" applyFill="1" applyAlignment="1">
      <alignment horizontal="center"/>
    </xf>
    <xf numFmtId="10" fontId="14" fillId="3" borderId="0" xfId="2" applyNumberFormat="1" applyFont="1" applyFill="1" applyAlignment="1">
      <alignment horizontal="center"/>
    </xf>
    <xf numFmtId="0" fontId="12" fillId="0" borderId="9" xfId="0" applyFont="1" applyBorder="1"/>
    <xf numFmtId="0" fontId="27" fillId="0" borderId="0" xfId="0" applyFont="1"/>
    <xf numFmtId="0" fontId="27" fillId="0" borderId="9" xfId="0" applyFont="1" applyBorder="1"/>
    <xf numFmtId="43" fontId="12" fillId="0" borderId="0" xfId="0" applyNumberFormat="1" applyFont="1"/>
    <xf numFmtId="43" fontId="27" fillId="0" borderId="0" xfId="1" applyFont="1" applyBorder="1"/>
    <xf numFmtId="0" fontId="28" fillId="0" borderId="0" xfId="0" applyFont="1"/>
    <xf numFmtId="4" fontId="27" fillId="0" borderId="9" xfId="0" applyNumberFormat="1" applyFont="1" applyBorder="1"/>
    <xf numFmtId="3" fontId="12" fillId="0" borderId="0" xfId="0" applyNumberFormat="1" applyFont="1"/>
    <xf numFmtId="0" fontId="30" fillId="0" borderId="0" xfId="0" applyFont="1"/>
    <xf numFmtId="43" fontId="31" fillId="0" borderId="0" xfId="1" applyFont="1"/>
    <xf numFmtId="43" fontId="3" fillId="0" borderId="0" xfId="0" applyNumberFormat="1" applyFont="1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5" fillId="3" borderId="12" xfId="0" applyNumberFormat="1" applyFont="1" applyFill="1" applyBorder="1" applyAlignment="1">
      <alignment vertical="center"/>
    </xf>
    <xf numFmtId="4" fontId="25" fillId="3" borderId="9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33" fillId="0" borderId="9" xfId="0" applyFont="1" applyBorder="1"/>
    <xf numFmtId="4" fontId="27" fillId="0" borderId="0" xfId="0" applyNumberFormat="1" applyFont="1" applyAlignment="1">
      <alignment vertical="center"/>
    </xf>
    <xf numFmtId="0" fontId="28" fillId="0" borderId="9" xfId="0" applyFont="1" applyBorder="1"/>
    <xf numFmtId="0" fontId="7" fillId="0" borderId="9" xfId="0" applyFont="1" applyBorder="1"/>
    <xf numFmtId="3" fontId="27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4" fontId="25" fillId="5" borderId="9" xfId="0" applyNumberFormat="1" applyFont="1" applyFill="1" applyBorder="1"/>
    <xf numFmtId="0" fontId="21" fillId="0" borderId="0" xfId="0" applyFont="1" applyAlignment="1">
      <alignment horizontal="center" vertical="center"/>
    </xf>
    <xf numFmtId="4" fontId="2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4" fillId="3" borderId="2" xfId="1" applyFont="1" applyFill="1" applyBorder="1"/>
    <xf numFmtId="43" fontId="4" fillId="3" borderId="0" xfId="1" applyFont="1" applyFill="1" applyBorder="1"/>
    <xf numFmtId="10" fontId="18" fillId="3" borderId="0" xfId="2" applyNumberFormat="1" applyFont="1" applyFill="1" applyAlignment="1">
      <alignment horizontal="center"/>
    </xf>
    <xf numFmtId="0" fontId="3" fillId="3" borderId="0" xfId="0" applyFont="1" applyFill="1"/>
    <xf numFmtId="10" fontId="1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/>
    <xf numFmtId="0" fontId="5" fillId="3" borderId="0" xfId="0" applyFont="1" applyFill="1"/>
    <xf numFmtId="43" fontId="5" fillId="3" borderId="2" xfId="1" applyFont="1" applyFill="1" applyBorder="1"/>
    <xf numFmtId="43" fontId="5" fillId="3" borderId="0" xfId="1" applyFont="1" applyFill="1" applyBorder="1"/>
    <xf numFmtId="9" fontId="14" fillId="3" borderId="0" xfId="0" applyNumberFormat="1" applyFont="1" applyFill="1" applyAlignment="1">
      <alignment horizontal="center"/>
    </xf>
    <xf numFmtId="43" fontId="5" fillId="3" borderId="0" xfId="0" applyNumberFormat="1" applyFont="1" applyFill="1"/>
    <xf numFmtId="10" fontId="5" fillId="3" borderId="0" xfId="2" applyNumberFormat="1" applyFont="1" applyFill="1"/>
    <xf numFmtId="10" fontId="16" fillId="6" borderId="0" xfId="0" applyNumberFormat="1" applyFont="1" applyFill="1" applyAlignment="1">
      <alignment horizontal="center"/>
    </xf>
    <xf numFmtId="10" fontId="16" fillId="6" borderId="0" xfId="2" applyNumberFormat="1" applyFont="1" applyFill="1" applyAlignment="1">
      <alignment horizontal="center"/>
    </xf>
    <xf numFmtId="10" fontId="20" fillId="3" borderId="0" xfId="2" applyNumberFormat="1" applyFont="1" applyFill="1" applyAlignment="1">
      <alignment horizontal="center"/>
    </xf>
    <xf numFmtId="10" fontId="14" fillId="3" borderId="0" xfId="0" applyNumberFormat="1" applyFont="1" applyFill="1" applyAlignment="1">
      <alignment horizontal="center"/>
    </xf>
    <xf numFmtId="43" fontId="5" fillId="3" borderId="0" xfId="1" applyFont="1" applyFill="1"/>
    <xf numFmtId="43" fontId="4" fillId="3" borderId="0" xfId="1" applyFont="1" applyFill="1"/>
    <xf numFmtId="43" fontId="4" fillId="0" borderId="2" xfId="1" applyFont="1" applyFill="1" applyBorder="1"/>
    <xf numFmtId="0" fontId="13" fillId="0" borderId="0" xfId="0" applyFont="1"/>
    <xf numFmtId="0" fontId="21" fillId="0" borderId="0" xfId="0" applyFont="1" applyAlignment="1">
      <alignment horizontal="left" vertical="center"/>
    </xf>
    <xf numFmtId="0" fontId="25" fillId="3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5" fillId="5" borderId="5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5" fillId="5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35" fillId="5" borderId="9" xfId="0" applyNumberFormat="1" applyFont="1" applyFill="1" applyBorder="1"/>
    <xf numFmtId="43" fontId="4" fillId="6" borderId="1" xfId="1" applyFont="1" applyFill="1" applyBorder="1"/>
    <xf numFmtId="43" fontId="13" fillId="3" borderId="0" xfId="1" applyFont="1" applyFill="1"/>
    <xf numFmtId="0" fontId="1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2" fillId="0" borderId="13" xfId="0" applyFont="1" applyBorder="1" applyAlignment="1">
      <alignment horizontal="left"/>
    </xf>
    <xf numFmtId="0" fontId="12" fillId="0" borderId="4" xfId="0" applyFont="1" applyBorder="1"/>
    <xf numFmtId="0" fontId="32" fillId="0" borderId="3" xfId="0" applyFont="1" applyBorder="1"/>
    <xf numFmtId="0" fontId="32" fillId="0" borderId="15" xfId="0" applyFont="1" applyBorder="1"/>
    <xf numFmtId="0" fontId="28" fillId="0" borderId="4" xfId="0" applyFont="1" applyBorder="1" applyAlignment="1">
      <alignment vertical="center"/>
    </xf>
    <xf numFmtId="0" fontId="8" fillId="0" borderId="3" xfId="0" applyFont="1" applyBorder="1"/>
    <xf numFmtId="43" fontId="13" fillId="0" borderId="0" xfId="1" applyFont="1" applyBorder="1"/>
    <xf numFmtId="43" fontId="13" fillId="0" borderId="0" xfId="1" applyFont="1" applyAlignment="1">
      <alignment horizontal="center"/>
    </xf>
    <xf numFmtId="43" fontId="8" fillId="0" borderId="0" xfId="1" applyFont="1" applyBorder="1" applyAlignment="1"/>
    <xf numFmtId="43" fontId="13" fillId="0" borderId="0" xfId="1" applyFont="1" applyBorder="1" applyAlignment="1"/>
    <xf numFmtId="43" fontId="13" fillId="0" borderId="0" xfId="1" applyFont="1" applyAlignment="1"/>
    <xf numFmtId="43" fontId="8" fillId="0" borderId="3" xfId="1" applyFont="1" applyBorder="1" applyAlignment="1">
      <alignment horizontal="center"/>
    </xf>
    <xf numFmtId="43" fontId="8" fillId="0" borderId="0" xfId="1" applyFont="1" applyBorder="1"/>
    <xf numFmtId="0" fontId="8" fillId="0" borderId="3" xfId="0" applyFont="1" applyBorder="1" applyAlignment="1">
      <alignment horizontal="center"/>
    </xf>
    <xf numFmtId="43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0" fontId="28" fillId="6" borderId="0" xfId="0" applyFont="1" applyFill="1" applyAlignment="1">
      <alignment vertical="center"/>
    </xf>
    <xf numFmtId="0" fontId="25" fillId="5" borderId="16" xfId="0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39" fontId="36" fillId="0" borderId="0" xfId="1" applyNumberFormat="1" applyFont="1" applyAlignment="1">
      <alignment vertical="center"/>
    </xf>
    <xf numFmtId="39" fontId="37" fillId="0" borderId="0" xfId="1" applyNumberFormat="1" applyFont="1" applyAlignment="1">
      <alignment vertical="center"/>
    </xf>
    <xf numFmtId="165" fontId="3" fillId="0" borderId="0" xfId="0" applyNumberFormat="1" applyFont="1"/>
    <xf numFmtId="39" fontId="37" fillId="0" borderId="0" xfId="1" applyNumberFormat="1" applyFont="1" applyFill="1" applyAlignment="1">
      <alignment vertical="center"/>
    </xf>
    <xf numFmtId="39" fontId="3" fillId="0" borderId="0" xfId="0" applyNumberFormat="1" applyFont="1"/>
    <xf numFmtId="0" fontId="37" fillId="0" borderId="0" xfId="0" applyFont="1"/>
    <xf numFmtId="39" fontId="37" fillId="0" borderId="0" xfId="0" applyNumberFormat="1" applyFont="1"/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5" fillId="3" borderId="4" xfId="0" applyNumberFormat="1" applyFont="1" applyFill="1" applyBorder="1" applyAlignment="1">
      <alignment vertical="center"/>
    </xf>
    <xf numFmtId="4" fontId="25" fillId="3" borderId="18" xfId="0" applyNumberFormat="1" applyFont="1" applyFill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5" fillId="5" borderId="19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vertical="center"/>
    </xf>
    <xf numFmtId="4" fontId="25" fillId="5" borderId="20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0" fontId="25" fillId="5" borderId="4" xfId="0" applyFont="1" applyFill="1" applyBorder="1" applyAlignment="1">
      <alignment vertical="center"/>
    </xf>
    <xf numFmtId="4" fontId="34" fillId="5" borderId="4" xfId="0" applyNumberFormat="1" applyFont="1" applyFill="1" applyBorder="1" applyAlignment="1">
      <alignment vertical="center"/>
    </xf>
    <xf numFmtId="4" fontId="25" fillId="5" borderId="14" xfId="0" applyNumberFormat="1" applyFont="1" applyFill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5" fillId="5" borderId="0" xfId="0" applyFont="1" applyFill="1"/>
    <xf numFmtId="0" fontId="33" fillId="0" borderId="0" xfId="0" applyFont="1"/>
    <xf numFmtId="4" fontId="7" fillId="0" borderId="0" xfId="0" applyNumberFormat="1" applyFont="1"/>
    <xf numFmtId="4" fontId="28" fillId="0" borderId="0" xfId="0" applyNumberFormat="1" applyFont="1"/>
    <xf numFmtId="4" fontId="27" fillId="0" borderId="0" xfId="0" applyNumberFormat="1" applyFont="1"/>
    <xf numFmtId="0" fontId="7" fillId="0" borderId="0" xfId="0" applyFont="1"/>
    <xf numFmtId="4" fontId="33" fillId="0" borderId="0" xfId="0" applyNumberFormat="1" applyFont="1"/>
    <xf numFmtId="4" fontId="29" fillId="0" borderId="0" xfId="0" applyNumberFormat="1" applyFont="1"/>
    <xf numFmtId="43" fontId="28" fillId="0" borderId="0" xfId="0" applyNumberFormat="1" applyFont="1"/>
    <xf numFmtId="0" fontId="29" fillId="0" borderId="0" xfId="0" applyFont="1"/>
    <xf numFmtId="0" fontId="35" fillId="5" borderId="0" xfId="0" applyFont="1" applyFill="1"/>
    <xf numFmtId="0" fontId="36" fillId="6" borderId="0" xfId="0" applyFont="1" applyFill="1" applyAlignment="1">
      <alignment horizontal="left" vertical="center"/>
    </xf>
    <xf numFmtId="0" fontId="36" fillId="6" borderId="0" xfId="0" applyFont="1" applyFill="1" applyAlignment="1">
      <alignment vertical="center"/>
    </xf>
    <xf numFmtId="39" fontId="36" fillId="6" borderId="0" xfId="1" applyNumberFormat="1" applyFont="1" applyFill="1" applyAlignment="1">
      <alignment vertical="center"/>
    </xf>
    <xf numFmtId="0" fontId="25" fillId="0" borderId="0" xfId="0" applyFont="1" applyAlignment="1">
      <alignment horizontal="center"/>
    </xf>
    <xf numFmtId="39" fontId="25" fillId="0" borderId="0" xfId="0" applyNumberFormat="1" applyFont="1" applyAlignment="1">
      <alignment horizontal="center"/>
    </xf>
    <xf numFmtId="39" fontId="2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9" fontId="7" fillId="0" borderId="0" xfId="1" applyNumberFormat="1" applyFont="1" applyFill="1" applyAlignment="1">
      <alignment vertical="center"/>
    </xf>
    <xf numFmtId="39" fontId="36" fillId="0" borderId="0" xfId="1" applyNumberFormat="1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39" fontId="25" fillId="5" borderId="0" xfId="1" applyNumberFormat="1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39" fontId="38" fillId="0" borderId="0" xfId="1" applyNumberFormat="1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39" fontId="38" fillId="3" borderId="0" xfId="1" applyNumberFormat="1" applyFont="1" applyFill="1" applyAlignment="1">
      <alignment vertical="center"/>
    </xf>
    <xf numFmtId="39" fontId="37" fillId="6" borderId="0" xfId="1" applyNumberFormat="1" applyFont="1" applyFill="1" applyAlignment="1">
      <alignment vertical="center"/>
    </xf>
    <xf numFmtId="43" fontId="31" fillId="0" borderId="0" xfId="0" applyNumberFormat="1" applyFont="1"/>
    <xf numFmtId="39" fontId="31" fillId="0" borderId="0" xfId="1" applyNumberFormat="1" applyFont="1" applyAlignment="1">
      <alignment vertical="center"/>
    </xf>
    <xf numFmtId="39" fontId="4" fillId="0" borderId="0" xfId="0" applyNumberFormat="1" applyFont="1"/>
    <xf numFmtId="43" fontId="8" fillId="0" borderId="0" xfId="1" applyFont="1" applyBorder="1" applyAlignment="1">
      <alignment horizontal="center"/>
    </xf>
    <xf numFmtId="4" fontId="23" fillId="0" borderId="7" xfId="0" applyNumberFormat="1" applyFont="1" applyBorder="1"/>
    <xf numFmtId="4" fontId="23" fillId="0" borderId="24" xfId="0" applyNumberFormat="1" applyFont="1" applyBorder="1"/>
    <xf numFmtId="0" fontId="39" fillId="0" borderId="5" xfId="0" applyFont="1" applyBorder="1"/>
    <xf numFmtId="0" fontId="39" fillId="0" borderId="23" xfId="0" applyFont="1" applyBorder="1"/>
    <xf numFmtId="0" fontId="23" fillId="0" borderId="23" xfId="0" applyFont="1" applyBorder="1"/>
    <xf numFmtId="0" fontId="39" fillId="7" borderId="25" xfId="0" applyFont="1" applyFill="1" applyBorder="1"/>
    <xf numFmtId="4" fontId="23" fillId="7" borderId="26" xfId="0" applyNumberFormat="1" applyFont="1" applyFill="1" applyBorder="1"/>
    <xf numFmtId="39" fontId="31" fillId="0" borderId="5" xfId="0" applyNumberFormat="1" applyFont="1" applyBorder="1"/>
    <xf numFmtId="164" fontId="31" fillId="0" borderId="7" xfId="0" applyNumberFormat="1" applyFont="1" applyBorder="1"/>
    <xf numFmtId="39" fontId="31" fillId="0" borderId="23" xfId="0" applyNumberFormat="1" applyFont="1" applyBorder="1"/>
    <xf numFmtId="164" fontId="31" fillId="0" borderId="24" xfId="0" applyNumberFormat="1" applyFont="1" applyBorder="1"/>
    <xf numFmtId="43" fontId="31" fillId="0" borderId="24" xfId="1" applyFont="1" applyBorder="1"/>
    <xf numFmtId="39" fontId="31" fillId="7" borderId="25" xfId="0" applyNumberFormat="1" applyFont="1" applyFill="1" applyBorder="1"/>
    <xf numFmtId="164" fontId="31" fillId="7" borderId="26" xfId="0" applyNumberFormat="1" applyFont="1" applyFill="1" applyBorder="1"/>
    <xf numFmtId="0" fontId="40" fillId="0" borderId="0" xfId="0" applyFont="1"/>
    <xf numFmtId="0" fontId="14" fillId="0" borderId="5" xfId="0" applyFont="1" applyBorder="1"/>
    <xf numFmtId="4" fontId="14" fillId="0" borderId="7" xfId="0" applyNumberFormat="1" applyFont="1" applyBorder="1"/>
    <xf numFmtId="0" fontId="14" fillId="0" borderId="23" xfId="0" applyFont="1" applyBorder="1"/>
    <xf numFmtId="4" fontId="14" fillId="0" borderId="24" xfId="0" applyNumberFormat="1" applyFont="1" applyBorder="1"/>
    <xf numFmtId="0" fontId="14" fillId="7" borderId="25" xfId="0" applyFont="1" applyFill="1" applyBorder="1"/>
    <xf numFmtId="4" fontId="14" fillId="7" borderId="26" xfId="0" applyNumberFormat="1" applyFont="1" applyFill="1" applyBorder="1"/>
    <xf numFmtId="0" fontId="37" fillId="0" borderId="8" xfId="0" applyFont="1" applyBorder="1" applyAlignment="1">
      <alignment horizontal="left"/>
    </xf>
    <xf numFmtId="0" fontId="34" fillId="3" borderId="0" xfId="0" applyFont="1" applyFill="1"/>
    <xf numFmtId="0" fontId="41" fillId="3" borderId="9" xfId="0" applyFont="1" applyFill="1" applyBorder="1"/>
    <xf numFmtId="0" fontId="34" fillId="3" borderId="4" xfId="0" applyFont="1" applyFill="1" applyBorder="1"/>
    <xf numFmtId="0" fontId="34" fillId="3" borderId="14" xfId="0" applyFont="1" applyFill="1" applyBorder="1"/>
    <xf numFmtId="0" fontId="34" fillId="5" borderId="20" xfId="0" applyFont="1" applyFill="1" applyBorder="1"/>
    <xf numFmtId="4" fontId="12" fillId="0" borderId="9" xfId="0" applyNumberFormat="1" applyFont="1" applyBorder="1"/>
    <xf numFmtId="0" fontId="34" fillId="3" borderId="9" xfId="0" applyFont="1" applyFill="1" applyBorder="1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9" xfId="0" applyFont="1" applyBorder="1"/>
    <xf numFmtId="0" fontId="34" fillId="5" borderId="13" xfId="0" applyFont="1" applyFill="1" applyBorder="1" applyAlignment="1">
      <alignment horizontal="left"/>
    </xf>
    <xf numFmtId="0" fontId="34" fillId="5" borderId="4" xfId="0" applyFont="1" applyFill="1" applyBorder="1"/>
    <xf numFmtId="0" fontId="37" fillId="0" borderId="9" xfId="0" applyFont="1" applyBorder="1"/>
    <xf numFmtId="0" fontId="12" fillId="0" borderId="3" xfId="0" applyFont="1" applyBorder="1" applyAlignment="1">
      <alignment vertical="center"/>
    </xf>
    <xf numFmtId="0" fontId="12" fillId="0" borderId="15" xfId="0" applyFont="1" applyBorder="1"/>
    <xf numFmtId="43" fontId="8" fillId="0" borderId="0" xfId="1" applyFont="1" applyFill="1" applyBorder="1"/>
    <xf numFmtId="10" fontId="41" fillId="0" borderId="0" xfId="2" applyNumberFormat="1" applyFont="1" applyFill="1" applyAlignment="1">
      <alignment horizontal="center"/>
    </xf>
    <xf numFmtId="0" fontId="8" fillId="6" borderId="0" xfId="0" applyFont="1" applyFill="1" applyAlignment="1">
      <alignment horizontal="left"/>
    </xf>
    <xf numFmtId="4" fontId="12" fillId="0" borderId="0" xfId="0" applyNumberFormat="1" applyFont="1"/>
    <xf numFmtId="43" fontId="10" fillId="6" borderId="2" xfId="1" applyFont="1" applyFill="1" applyBorder="1" applyAlignment="1">
      <alignment vertical="center"/>
    </xf>
    <xf numFmtId="43" fontId="23" fillId="8" borderId="0" xfId="1" applyFont="1" applyFill="1"/>
    <xf numFmtId="4" fontId="23" fillId="8" borderId="0" xfId="0" applyNumberFormat="1" applyFont="1" applyFill="1" applyAlignment="1">
      <alignment vertical="center"/>
    </xf>
    <xf numFmtId="3" fontId="14" fillId="0" borderId="7" xfId="0" applyNumberFormat="1" applyFont="1" applyBorder="1"/>
    <xf numFmtId="3" fontId="14" fillId="0" borderId="24" xfId="0" applyNumberFormat="1" applyFont="1" applyBorder="1"/>
    <xf numFmtId="166" fontId="37" fillId="0" borderId="0" xfId="1" applyNumberFormat="1" applyFont="1"/>
    <xf numFmtId="43" fontId="37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39" fontId="31" fillId="0" borderId="0" xfId="0" applyNumberFormat="1" applyFont="1"/>
    <xf numFmtId="167" fontId="3" fillId="0" borderId="0" xfId="0" applyNumberFormat="1" applyFont="1"/>
    <xf numFmtId="3" fontId="7" fillId="0" borderId="0" xfId="0" applyNumberFormat="1" applyFont="1"/>
    <xf numFmtId="39" fontId="36" fillId="0" borderId="24" xfId="0" applyNumberFormat="1" applyFont="1" applyBorder="1"/>
    <xf numFmtId="0" fontId="31" fillId="0" borderId="5" xfId="0" applyFont="1" applyBorder="1"/>
    <xf numFmtId="4" fontId="31" fillId="0" borderId="7" xfId="0" applyNumberFormat="1" applyFont="1" applyBorder="1"/>
    <xf numFmtId="0" fontId="31" fillId="0" borderId="23" xfId="0" applyFont="1" applyBorder="1"/>
    <xf numFmtId="4" fontId="31" fillId="0" borderId="24" xfId="0" applyNumberFormat="1" applyFont="1" applyBorder="1"/>
    <xf numFmtId="0" fontId="31" fillId="7" borderId="25" xfId="0" applyFont="1" applyFill="1" applyBorder="1"/>
    <xf numFmtId="4" fontId="31" fillId="7" borderId="26" xfId="0" applyNumberFormat="1" applyFont="1" applyFill="1" applyBorder="1"/>
    <xf numFmtId="168" fontId="3" fillId="0" borderId="0" xfId="0" applyNumberFormat="1" applyFont="1"/>
    <xf numFmtId="4" fontId="37" fillId="0" borderId="9" xfId="0" applyNumberFormat="1" applyFont="1" applyBorder="1"/>
    <xf numFmtId="4" fontId="31" fillId="0" borderId="0" xfId="0" applyNumberFormat="1" applyFont="1"/>
    <xf numFmtId="164" fontId="36" fillId="0" borderId="0" xfId="0" applyNumberFormat="1" applyFont="1"/>
    <xf numFmtId="39" fontId="12" fillId="0" borderId="0" xfId="0" applyNumberFormat="1" applyFont="1"/>
    <xf numFmtId="3" fontId="31" fillId="0" borderId="0" xfId="0" applyNumberFormat="1" applyFont="1"/>
    <xf numFmtId="0" fontId="14" fillId="7" borderId="0" xfId="0" applyFont="1" applyFill="1" applyAlignment="1">
      <alignment horizontal="center"/>
    </xf>
    <xf numFmtId="0" fontId="25" fillId="3" borderId="1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13" fillId="0" borderId="17" xfId="1" applyFont="1" applyBorder="1" applyAlignment="1">
      <alignment horizontal="center"/>
    </xf>
    <xf numFmtId="43" fontId="13" fillId="0" borderId="2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5" borderId="8" xfId="0" applyFont="1" applyFill="1" applyBorder="1" applyAlignment="1">
      <alignment horizontal="center"/>
    </xf>
    <xf numFmtId="0" fontId="35" fillId="5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8" fillId="0" borderId="3" xfId="0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8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FFCC"/>
      <color rgb="FF00CC00"/>
      <color rgb="FF00FF99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15241</xdr:rowOff>
    </xdr:from>
    <xdr:to>
      <xdr:col>1</xdr:col>
      <xdr:colOff>617221</xdr:colOff>
      <xdr:row>4</xdr:row>
      <xdr:rowOff>106681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BF76D1-B1DF-09F0-C1B1-03328FE1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83</xdr:row>
      <xdr:rowOff>15241</xdr:rowOff>
    </xdr:from>
    <xdr:ext cx="1409700" cy="975360"/>
    <xdr:pic>
      <xdr:nvPicPr>
        <xdr:cNvPr id="6" name="Imagen 5">
          <a:extLst>
            <a:ext uri="{FF2B5EF4-FFF2-40B4-BE49-F238E27FC236}">
              <a16:creationId xmlns:a16="http://schemas.microsoft.com/office/drawing/2014/main" id="{17640243-C176-44CB-8CB1-056BD92F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168</xdr:row>
      <xdr:rowOff>15241</xdr:rowOff>
    </xdr:from>
    <xdr:ext cx="1409700" cy="975360"/>
    <xdr:pic>
      <xdr:nvPicPr>
        <xdr:cNvPr id="7" name="Imagen 6">
          <a:extLst>
            <a:ext uri="{FF2B5EF4-FFF2-40B4-BE49-F238E27FC236}">
              <a16:creationId xmlns:a16="http://schemas.microsoft.com/office/drawing/2014/main" id="{5C467DB4-47EB-4706-8D54-6DED7FA6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032481"/>
          <a:ext cx="1409700" cy="975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1120139</xdr:colOff>
      <xdr:row>5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D7FB-DB68-CC95-C8B5-01A5A591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200"/>
          <a:ext cx="1805939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43CB60-744A-71B0-9A98-6E36D7ED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6127" cy="1061936"/>
        </a:xfrm>
        <a:prstGeom prst="rect">
          <a:avLst/>
        </a:prstGeom>
      </xdr:spPr>
    </xdr:pic>
    <xdr:clientData/>
  </xdr:twoCellAnchor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791F4D-A898-4FB0-A0D6-59474BDB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4181" cy="10724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175846</xdr:colOff>
      <xdr:row>0</xdr:row>
      <xdr:rowOff>108857</xdr:rowOff>
    </xdr:from>
    <xdr:to>
      <xdr:col>1</xdr:col>
      <xdr:colOff>1431890</xdr:colOff>
      <xdr:row>5</xdr:row>
      <xdr:rowOff>133978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E8549-5D58-1CCA-75E8-9EB4CA14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68286" cy="1113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175846</xdr:colOff>
      <xdr:row>0</xdr:row>
      <xdr:rowOff>108857</xdr:rowOff>
    </xdr:from>
    <xdr:to>
      <xdr:col>1</xdr:col>
      <xdr:colOff>1431890</xdr:colOff>
      <xdr:row>5</xdr:row>
      <xdr:rowOff>133978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3F0E1-2A46-4E09-B3DD-82A238D3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70547" cy="1130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EF440-D440-4BC4-919F-EB5C4487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2871" cy="1102467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201F21-8E5A-4820-96E2-89AAFBF9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1947A9-F480-42E6-A817-B19ACD74C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7647" cy="1118681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36BCC2-9EE1-4A21-8674-FB2D64130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9F85A3-0AE1-49E5-A898-9854751CA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2223A8-1C62-4519-BA7D-BD1B6408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910AD0-B28A-415D-B3D1-C62F7653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95A1E63-4A0D-40D9-AE64-2B1F02859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2B56B6D-47DF-4A6E-A00E-2D32B4072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771C29-2616-4B05-AEA5-A842C93B9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129702</xdr:colOff>
      <xdr:row>0</xdr:row>
      <xdr:rowOff>113489</xdr:rowOff>
    </xdr:from>
    <xdr:to>
      <xdr:col>1</xdr:col>
      <xdr:colOff>829434</xdr:colOff>
      <xdr:row>5</xdr:row>
      <xdr:rowOff>154021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C87A-4FCB-44BA-BC1E-8F4CA410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13489"/>
          <a:ext cx="1477945" cy="1134894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DCD457-3B50-4F9B-94E6-2DB43CEC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929C00-6FB5-4049-ADFA-4D7C7E89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5EA1DD-1238-420F-908D-1C604237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F045BE-69B1-4B6C-A776-20389BB5D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BB022D-9CBF-4DDC-943D-13DEFCDF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613C17-8F6B-4BEB-B644-FD9064E20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CFC3CC-FF38-4FBA-A4BB-CB67054B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5D56DA4-78FC-439D-A04F-2A44EA61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FA4DC26-AF27-4CD2-ACD5-2277A7AA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7F7B15B-D896-4191-8EA8-34403B8A9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614270-5626-4CD2-9E80-D6223234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9541E64-48E0-47D5-AE85-8BEA36CE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A33BB95-8E80-41DB-973C-680599CD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0C06625-0988-445C-95DA-14E5E7CA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B269B7D-32DC-45A0-9287-F10F1CCA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C726BAD-3685-4CA0-A063-6D09CFF86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I212"/>
  <sheetViews>
    <sheetView tabSelected="1" zoomScale="85" zoomScaleNormal="85" workbookViewId="0">
      <selection sqref="A1:F1"/>
    </sheetView>
  </sheetViews>
  <sheetFormatPr baseColWidth="10" defaultColWidth="11.5546875" defaultRowHeight="14.4" x14ac:dyDescent="0.3"/>
  <cols>
    <col min="1" max="1" width="11.5546875" style="187"/>
    <col min="2" max="2" width="47.109375" style="184" customWidth="1"/>
    <col min="3" max="3" width="20.33203125" style="184" customWidth="1"/>
    <col min="4" max="4" width="18.5546875" style="184" customWidth="1"/>
    <col min="5" max="5" width="21.33203125" style="184" customWidth="1"/>
    <col min="6" max="6" width="22.6640625" style="184" customWidth="1"/>
    <col min="7" max="7" width="16.33203125" style="184" customWidth="1"/>
    <col min="8" max="8" width="20.5546875" style="184" customWidth="1"/>
    <col min="9" max="9" width="21.5546875" style="184" customWidth="1"/>
    <col min="10" max="16384" width="11.5546875" style="184"/>
  </cols>
  <sheetData>
    <row r="1" spans="1:9" ht="17.399999999999999" x14ac:dyDescent="0.3">
      <c r="A1" s="313" t="s">
        <v>3</v>
      </c>
      <c r="B1" s="313"/>
      <c r="C1" s="313"/>
      <c r="D1" s="313"/>
      <c r="E1" s="313"/>
      <c r="F1" s="313"/>
    </row>
    <row r="2" spans="1:9" ht="17.399999999999999" x14ac:dyDescent="0.3">
      <c r="A2" s="313" t="s">
        <v>167</v>
      </c>
      <c r="B2" s="313"/>
      <c r="C2" s="313"/>
      <c r="D2" s="313"/>
      <c r="E2" s="313"/>
      <c r="F2" s="313"/>
    </row>
    <row r="3" spans="1:9" ht="17.399999999999999" x14ac:dyDescent="0.3">
      <c r="A3" s="313" t="s">
        <v>457</v>
      </c>
      <c r="B3" s="313"/>
      <c r="C3" s="313"/>
      <c r="D3" s="313"/>
      <c r="E3" s="313"/>
      <c r="F3" s="313"/>
    </row>
    <row r="4" spans="1:9" ht="17.399999999999999" x14ac:dyDescent="0.3">
      <c r="A4" s="313" t="s">
        <v>485</v>
      </c>
      <c r="B4" s="313"/>
      <c r="C4" s="313"/>
      <c r="D4" s="313"/>
      <c r="E4" s="313"/>
      <c r="F4" s="313"/>
    </row>
    <row r="5" spans="1:9" ht="18" thickBot="1" x14ac:dyDescent="0.35">
      <c r="A5" s="131"/>
      <c r="B5" s="102"/>
      <c r="C5" s="102"/>
      <c r="D5" s="102"/>
      <c r="E5" s="102"/>
      <c r="F5" s="102"/>
    </row>
    <row r="6" spans="1:9" ht="15.6" x14ac:dyDescent="0.3">
      <c r="A6" s="80" t="s">
        <v>168</v>
      </c>
      <c r="B6" s="78" t="s">
        <v>169</v>
      </c>
      <c r="C6" s="78" t="s">
        <v>170</v>
      </c>
      <c r="D6" s="78" t="s">
        <v>171</v>
      </c>
      <c r="E6" s="78" t="s">
        <v>172</v>
      </c>
      <c r="F6" s="79" t="s">
        <v>173</v>
      </c>
      <c r="H6" s="310">
        <v>2024</v>
      </c>
      <c r="I6" s="310"/>
    </row>
    <row r="7" spans="1:9" ht="16.2" thickBot="1" x14ac:dyDescent="0.35">
      <c r="A7" s="265"/>
      <c r="B7" s="194"/>
      <c r="C7" s="207"/>
      <c r="D7" s="207"/>
      <c r="E7" s="207"/>
      <c r="F7" s="86"/>
      <c r="H7" s="212"/>
      <c r="I7" s="212"/>
    </row>
    <row r="8" spans="1:9" ht="15.6" x14ac:dyDescent="0.3">
      <c r="A8" s="132">
        <v>1</v>
      </c>
      <c r="B8" s="190" t="s">
        <v>174</v>
      </c>
      <c r="C8" s="191"/>
      <c r="D8" s="266"/>
      <c r="E8" s="266"/>
      <c r="F8" s="84">
        <f>E34+E72</f>
        <v>44348827706</v>
      </c>
      <c r="H8" s="259" t="s">
        <v>468</v>
      </c>
      <c r="I8" s="288">
        <f>F8</f>
        <v>44348827706</v>
      </c>
    </row>
    <row r="9" spans="1:9" ht="15.6" x14ac:dyDescent="0.3">
      <c r="A9" s="133">
        <v>11</v>
      </c>
      <c r="B9" s="192" t="s">
        <v>175</v>
      </c>
      <c r="C9" s="193"/>
      <c r="D9" s="212"/>
      <c r="E9" s="193">
        <f>D10+D12+D17+D19</f>
        <v>28059585889.220001</v>
      </c>
      <c r="F9" s="93"/>
      <c r="H9" s="261" t="s">
        <v>469</v>
      </c>
      <c r="I9" s="289">
        <f>-F89</f>
        <v>-25206521710.490002</v>
      </c>
    </row>
    <row r="10" spans="1:9" ht="15.6" x14ac:dyDescent="0.3">
      <c r="A10" s="134">
        <v>1105</v>
      </c>
      <c r="B10" s="194" t="s">
        <v>176</v>
      </c>
      <c r="C10" s="195"/>
      <c r="D10" s="195">
        <f>C11</f>
        <v>1000000</v>
      </c>
      <c r="E10" s="195"/>
      <c r="F10" s="67"/>
      <c r="H10" s="261" t="s">
        <v>151</v>
      </c>
      <c r="I10" s="289">
        <f>-F175</f>
        <v>-19142305995.510002</v>
      </c>
    </row>
    <row r="11" spans="1:9" ht="15.6" x14ac:dyDescent="0.3">
      <c r="A11" s="135">
        <v>110502</v>
      </c>
      <c r="B11" s="17" t="s">
        <v>177</v>
      </c>
      <c r="C11" s="88">
        <v>1000000</v>
      </c>
      <c r="D11" s="61"/>
      <c r="E11" s="195"/>
      <c r="F11" s="67"/>
      <c r="H11" s="261" t="s">
        <v>467</v>
      </c>
      <c r="I11" s="289">
        <f>SUM(I8:I10)</f>
        <v>0</v>
      </c>
    </row>
    <row r="12" spans="1:9" ht="16.2" thickBot="1" x14ac:dyDescent="0.35">
      <c r="A12" s="134">
        <v>1110</v>
      </c>
      <c r="B12" s="194" t="s">
        <v>178</v>
      </c>
      <c r="C12" s="195"/>
      <c r="D12" s="195">
        <f>SUM(C13:C16)</f>
        <v>8181632635.5200005</v>
      </c>
      <c r="E12" s="61"/>
      <c r="F12" s="67"/>
      <c r="H12" s="263" t="s">
        <v>466</v>
      </c>
      <c r="I12" s="264">
        <f>C186</f>
        <v>533893045.17000008</v>
      </c>
    </row>
    <row r="13" spans="1:9" x14ac:dyDescent="0.3">
      <c r="A13" s="135">
        <v>111005</v>
      </c>
      <c r="B13" s="17" t="s">
        <v>179</v>
      </c>
      <c r="C13" s="88">
        <v>1625899989.6600001</v>
      </c>
      <c r="D13" s="88"/>
      <c r="E13" s="61"/>
      <c r="F13" s="67"/>
    </row>
    <row r="14" spans="1:9" x14ac:dyDescent="0.3">
      <c r="A14" s="135">
        <v>111006</v>
      </c>
      <c r="B14" s="17" t="s">
        <v>180</v>
      </c>
      <c r="C14" s="88">
        <v>6856328.0199999996</v>
      </c>
      <c r="D14" s="88"/>
      <c r="E14" s="61"/>
      <c r="F14" s="67"/>
    </row>
    <row r="15" spans="1:9" x14ac:dyDescent="0.3">
      <c r="A15" s="135">
        <v>111008</v>
      </c>
      <c r="B15" s="17" t="s">
        <v>364</v>
      </c>
      <c r="C15" s="88">
        <v>1804161939.26</v>
      </c>
      <c r="D15" s="88"/>
      <c r="E15" s="61"/>
      <c r="F15" s="67"/>
    </row>
    <row r="16" spans="1:9" x14ac:dyDescent="0.3">
      <c r="A16" s="135">
        <v>111090</v>
      </c>
      <c r="B16" s="17" t="s">
        <v>181</v>
      </c>
      <c r="C16" s="88">
        <v>4744714378.5799999</v>
      </c>
      <c r="D16" s="88"/>
      <c r="E16" s="61"/>
      <c r="F16" s="67"/>
    </row>
    <row r="17" spans="1:6" x14ac:dyDescent="0.3">
      <c r="A17" s="134">
        <v>1132</v>
      </c>
      <c r="B17" s="194" t="s">
        <v>182</v>
      </c>
      <c r="C17" s="89"/>
      <c r="D17" s="195">
        <f>C18</f>
        <v>7581388294.0200005</v>
      </c>
      <c r="E17" s="61"/>
      <c r="F17" s="67"/>
    </row>
    <row r="18" spans="1:6" x14ac:dyDescent="0.3">
      <c r="A18" s="135">
        <v>113210</v>
      </c>
      <c r="B18" s="17" t="s">
        <v>183</v>
      </c>
      <c r="C18" s="90">
        <v>7581388294.0200005</v>
      </c>
      <c r="D18" s="88"/>
      <c r="E18" s="61"/>
      <c r="F18" s="67"/>
    </row>
    <row r="19" spans="1:6" x14ac:dyDescent="0.3">
      <c r="A19" s="134">
        <v>1133</v>
      </c>
      <c r="B19" s="194" t="s">
        <v>184</v>
      </c>
      <c r="C19" s="195"/>
      <c r="D19" s="195">
        <f>C20</f>
        <v>12295564959.68</v>
      </c>
      <c r="E19" s="61"/>
      <c r="F19" s="67"/>
    </row>
    <row r="20" spans="1:6" x14ac:dyDescent="0.3">
      <c r="A20" s="135">
        <v>113301</v>
      </c>
      <c r="B20" s="17" t="s">
        <v>185</v>
      </c>
      <c r="C20" s="90">
        <v>12295564959.68</v>
      </c>
      <c r="D20" s="88"/>
      <c r="E20" s="61"/>
      <c r="F20" s="67"/>
    </row>
    <row r="21" spans="1:6" ht="15.6" x14ac:dyDescent="0.3">
      <c r="A21" s="133">
        <v>13</v>
      </c>
      <c r="B21" s="192" t="s">
        <v>186</v>
      </c>
      <c r="C21" s="193"/>
      <c r="D21" s="212"/>
      <c r="E21" s="193">
        <f>D22+D24+D27+D29</f>
        <v>2023351170.6500001</v>
      </c>
      <c r="F21" s="93"/>
    </row>
    <row r="22" spans="1:6" x14ac:dyDescent="0.3">
      <c r="A22" s="134">
        <v>1317</v>
      </c>
      <c r="B22" s="194" t="s">
        <v>187</v>
      </c>
      <c r="C22" s="195"/>
      <c r="D22" s="195">
        <f>C23</f>
        <v>1884271335.6500001</v>
      </c>
      <c r="E22" s="61"/>
      <c r="F22" s="67"/>
    </row>
    <row r="23" spans="1:6" x14ac:dyDescent="0.3">
      <c r="A23" s="135">
        <v>131703</v>
      </c>
      <c r="B23" s="17" t="s">
        <v>104</v>
      </c>
      <c r="C23" s="90">
        <v>1884271335.6500001</v>
      </c>
      <c r="D23" s="88"/>
      <c r="E23" s="61"/>
      <c r="F23" s="67"/>
    </row>
    <row r="24" spans="1:6" x14ac:dyDescent="0.3">
      <c r="A24" s="134">
        <v>1384</v>
      </c>
      <c r="B24" s="194" t="s">
        <v>188</v>
      </c>
      <c r="C24" s="195"/>
      <c r="D24" s="195">
        <f>SUM(C25:C26)</f>
        <v>13488788</v>
      </c>
      <c r="E24" s="61"/>
      <c r="F24" s="67"/>
    </row>
    <row r="25" spans="1:6" x14ac:dyDescent="0.3">
      <c r="A25" s="135">
        <v>138439</v>
      </c>
      <c r="B25" s="17" t="s">
        <v>189</v>
      </c>
      <c r="C25" s="88">
        <v>7926888</v>
      </c>
      <c r="D25" s="88"/>
      <c r="E25" s="61"/>
      <c r="F25" s="67"/>
    </row>
    <row r="26" spans="1:6" x14ac:dyDescent="0.3">
      <c r="A26" s="135">
        <v>138490</v>
      </c>
      <c r="B26" s="17" t="s">
        <v>190</v>
      </c>
      <c r="C26" s="90">
        <v>5561900</v>
      </c>
      <c r="D26" s="88"/>
      <c r="E26" s="61"/>
      <c r="F26" s="67"/>
    </row>
    <row r="27" spans="1:6" x14ac:dyDescent="0.3">
      <c r="A27" s="134">
        <v>1385</v>
      </c>
      <c r="B27" s="194" t="s">
        <v>191</v>
      </c>
      <c r="C27" s="195"/>
      <c r="D27" s="195">
        <f>C28</f>
        <v>125591047</v>
      </c>
      <c r="E27" s="61"/>
      <c r="F27" s="67"/>
    </row>
    <row r="28" spans="1:6" x14ac:dyDescent="0.3">
      <c r="A28" s="135">
        <v>138502</v>
      </c>
      <c r="B28" s="17" t="s">
        <v>192</v>
      </c>
      <c r="C28" s="90">
        <v>125591047</v>
      </c>
      <c r="D28" s="88"/>
      <c r="E28" s="61"/>
      <c r="F28" s="67"/>
    </row>
    <row r="29" spans="1:6" x14ac:dyDescent="0.3">
      <c r="A29" s="134">
        <v>1386</v>
      </c>
      <c r="B29" s="194" t="s">
        <v>193</v>
      </c>
      <c r="C29" s="195"/>
      <c r="D29" s="195">
        <f>C30</f>
        <v>0</v>
      </c>
      <c r="E29" s="61"/>
      <c r="F29" s="67"/>
    </row>
    <row r="30" spans="1:6" x14ac:dyDescent="0.3">
      <c r="A30" s="135">
        <v>138602</v>
      </c>
      <c r="B30" s="17" t="s">
        <v>194</v>
      </c>
      <c r="C30" s="90">
        <v>0</v>
      </c>
      <c r="D30" s="88"/>
      <c r="E30" s="61"/>
      <c r="F30" s="67"/>
    </row>
    <row r="31" spans="1:6" ht="15.6" x14ac:dyDescent="0.3">
      <c r="A31" s="133">
        <v>15</v>
      </c>
      <c r="B31" s="192" t="s">
        <v>195</v>
      </c>
      <c r="C31" s="193"/>
      <c r="D31" s="212"/>
      <c r="E31" s="193">
        <f>D32</f>
        <v>10507550.82</v>
      </c>
      <c r="F31" s="93"/>
    </row>
    <row r="32" spans="1:6" x14ac:dyDescent="0.3">
      <c r="A32" s="134">
        <v>1510</v>
      </c>
      <c r="B32" s="194" t="s">
        <v>196</v>
      </c>
      <c r="C32" s="195"/>
      <c r="D32" s="195">
        <f>C33</f>
        <v>10507550.82</v>
      </c>
      <c r="E32" s="61"/>
      <c r="F32" s="67"/>
    </row>
    <row r="33" spans="1:6" x14ac:dyDescent="0.3">
      <c r="A33" s="135">
        <v>151090</v>
      </c>
      <c r="B33" s="17" t="s">
        <v>197</v>
      </c>
      <c r="C33" s="90">
        <v>10507550.82</v>
      </c>
      <c r="D33" s="88"/>
      <c r="E33" s="61"/>
      <c r="F33" s="67"/>
    </row>
    <row r="34" spans="1:6" ht="15.6" customHeight="1" x14ac:dyDescent="0.3">
      <c r="A34" s="314" t="s">
        <v>198</v>
      </c>
      <c r="B34" s="315"/>
      <c r="C34" s="191"/>
      <c r="D34" s="266"/>
      <c r="E34" s="83">
        <f>E9+E21+E31</f>
        <v>30093444610.690002</v>
      </c>
      <c r="F34" s="267"/>
    </row>
    <row r="35" spans="1:6" x14ac:dyDescent="0.3">
      <c r="A35" s="139"/>
      <c r="B35" s="194"/>
      <c r="C35" s="195"/>
      <c r="D35" s="61"/>
      <c r="E35" s="61"/>
      <c r="F35" s="67"/>
    </row>
    <row r="36" spans="1:6" ht="15.6" x14ac:dyDescent="0.3">
      <c r="A36" s="133">
        <v>16</v>
      </c>
      <c r="B36" s="192" t="s">
        <v>199</v>
      </c>
      <c r="C36" s="193"/>
      <c r="D36" s="212"/>
      <c r="E36" s="193">
        <f>D37+D39+D42+D44+D47+D50+D52</f>
        <v>13558678796.32</v>
      </c>
      <c r="F36" s="67"/>
    </row>
    <row r="37" spans="1:6" ht="15.6" x14ac:dyDescent="0.3">
      <c r="A37" s="134">
        <v>1605</v>
      </c>
      <c r="B37" s="194" t="s">
        <v>482</v>
      </c>
      <c r="C37" s="193"/>
      <c r="D37" s="214">
        <f>C38</f>
        <v>5004601193</v>
      </c>
      <c r="E37" s="193"/>
      <c r="F37" s="67"/>
    </row>
    <row r="38" spans="1:6" ht="15.6" x14ac:dyDescent="0.3">
      <c r="A38" s="135">
        <v>160501</v>
      </c>
      <c r="B38" s="17" t="s">
        <v>381</v>
      </c>
      <c r="C38" s="90">
        <v>5004601193</v>
      </c>
      <c r="D38" s="212"/>
      <c r="E38" s="193"/>
      <c r="F38" s="67"/>
    </row>
    <row r="39" spans="1:6" x14ac:dyDescent="0.3">
      <c r="A39" s="134">
        <v>1640</v>
      </c>
      <c r="B39" s="194" t="s">
        <v>200</v>
      </c>
      <c r="C39" s="89"/>
      <c r="D39" s="195">
        <f>SUM(C40:C41)</f>
        <v>10549950115</v>
      </c>
      <c r="E39" s="61"/>
      <c r="F39" s="67"/>
    </row>
    <row r="40" spans="1:6" x14ac:dyDescent="0.3">
      <c r="A40" s="135">
        <v>164001</v>
      </c>
      <c r="B40" s="17" t="s">
        <v>25</v>
      </c>
      <c r="C40" s="88">
        <v>10549950115</v>
      </c>
      <c r="D40" s="195"/>
      <c r="E40" s="61"/>
      <c r="F40" s="67"/>
    </row>
    <row r="41" spans="1:6" x14ac:dyDescent="0.3">
      <c r="A41" s="135">
        <v>164005</v>
      </c>
      <c r="B41" s="17" t="s">
        <v>25</v>
      </c>
      <c r="C41" s="90">
        <v>0</v>
      </c>
      <c r="D41" s="88"/>
      <c r="E41" s="61"/>
      <c r="F41" s="67"/>
    </row>
    <row r="42" spans="1:6" x14ac:dyDescent="0.3">
      <c r="A42" s="134">
        <v>1655</v>
      </c>
      <c r="B42" s="194" t="s">
        <v>201</v>
      </c>
      <c r="C42" s="195"/>
      <c r="D42" s="195">
        <f>C43</f>
        <v>328403224.69999999</v>
      </c>
      <c r="E42" s="61"/>
      <c r="F42" s="67"/>
    </row>
    <row r="43" spans="1:6" x14ac:dyDescent="0.3">
      <c r="A43" s="135">
        <v>165511</v>
      </c>
      <c r="B43" s="17" t="s">
        <v>26</v>
      </c>
      <c r="C43" s="90">
        <v>328403224.69999999</v>
      </c>
      <c r="D43" s="88"/>
      <c r="E43" s="61"/>
      <c r="F43" s="67"/>
    </row>
    <row r="44" spans="1:6" x14ac:dyDescent="0.3">
      <c r="A44" s="134">
        <v>1665</v>
      </c>
      <c r="B44" s="194" t="s">
        <v>202</v>
      </c>
      <c r="C44" s="195"/>
      <c r="D44" s="195">
        <f>SUM(C45:C46)</f>
        <v>152934309.90000001</v>
      </c>
      <c r="E44" s="61"/>
      <c r="F44" s="67"/>
    </row>
    <row r="45" spans="1:6" x14ac:dyDescent="0.3">
      <c r="A45" s="135">
        <v>166501</v>
      </c>
      <c r="B45" s="17" t="s">
        <v>27</v>
      </c>
      <c r="C45" s="88">
        <v>128839796.08</v>
      </c>
      <c r="D45" s="88"/>
      <c r="E45" s="61"/>
      <c r="F45" s="67"/>
    </row>
    <row r="46" spans="1:6" x14ac:dyDescent="0.3">
      <c r="A46" s="135">
        <v>166502</v>
      </c>
      <c r="B46" s="17" t="s">
        <v>28</v>
      </c>
      <c r="C46" s="90">
        <v>24094513.82</v>
      </c>
      <c r="D46" s="88"/>
      <c r="E46" s="61"/>
      <c r="F46" s="67"/>
    </row>
    <row r="47" spans="1:6" x14ac:dyDescent="0.3">
      <c r="A47" s="134">
        <v>1670</v>
      </c>
      <c r="B47" s="194" t="s">
        <v>203</v>
      </c>
      <c r="C47" s="195"/>
      <c r="D47" s="195">
        <f>SUM(C48:C49)</f>
        <v>379873451.33999997</v>
      </c>
      <c r="E47" s="61"/>
      <c r="F47" s="67"/>
    </row>
    <row r="48" spans="1:6" x14ac:dyDescent="0.3">
      <c r="A48" s="135">
        <v>167001</v>
      </c>
      <c r="B48" s="17" t="s">
        <v>29</v>
      </c>
      <c r="C48" s="88">
        <v>27877467</v>
      </c>
      <c r="D48" s="88"/>
      <c r="E48" s="61"/>
      <c r="F48" s="67"/>
    </row>
    <row r="49" spans="1:6" x14ac:dyDescent="0.3">
      <c r="A49" s="135">
        <v>167002</v>
      </c>
      <c r="B49" s="17" t="s">
        <v>30</v>
      </c>
      <c r="C49" s="90">
        <v>351995984.33999997</v>
      </c>
      <c r="D49" s="88"/>
      <c r="E49" s="61"/>
      <c r="F49" s="67"/>
    </row>
    <row r="50" spans="1:6" x14ac:dyDescent="0.3">
      <c r="A50" s="134">
        <v>1675</v>
      </c>
      <c r="B50" s="194" t="s">
        <v>204</v>
      </c>
      <c r="C50" s="195"/>
      <c r="D50" s="195">
        <f>C51</f>
        <v>246654696</v>
      </c>
      <c r="E50" s="61"/>
      <c r="F50" s="67"/>
    </row>
    <row r="51" spans="1:6" x14ac:dyDescent="0.3">
      <c r="A51" s="135">
        <v>167502</v>
      </c>
      <c r="B51" s="17" t="s">
        <v>205</v>
      </c>
      <c r="C51" s="90">
        <v>246654696</v>
      </c>
      <c r="D51" s="88"/>
      <c r="E51" s="61"/>
      <c r="F51" s="67"/>
    </row>
    <row r="52" spans="1:6" x14ac:dyDescent="0.3">
      <c r="A52" s="134">
        <v>1685</v>
      </c>
      <c r="B52" s="194" t="s">
        <v>206</v>
      </c>
      <c r="C52" s="195"/>
      <c r="D52" s="195">
        <f>SUM(C53:C57)</f>
        <v>-3103738193.6199999</v>
      </c>
      <c r="E52" s="61"/>
      <c r="F52" s="67"/>
    </row>
    <row r="53" spans="1:6" x14ac:dyDescent="0.3">
      <c r="A53" s="135">
        <v>168501</v>
      </c>
      <c r="B53" s="17" t="s">
        <v>31</v>
      </c>
      <c r="C53" s="88">
        <v>-2589384327.6900001</v>
      </c>
      <c r="D53" s="88"/>
      <c r="E53" s="61"/>
      <c r="F53" s="67"/>
    </row>
    <row r="54" spans="1:6" x14ac:dyDescent="0.3">
      <c r="A54" s="135">
        <v>168504</v>
      </c>
      <c r="B54" s="17" t="s">
        <v>32</v>
      </c>
      <c r="C54" s="88">
        <v>-188314294.69999999</v>
      </c>
      <c r="D54" s="88"/>
      <c r="E54" s="61"/>
      <c r="F54" s="67"/>
    </row>
    <row r="55" spans="1:6" x14ac:dyDescent="0.3">
      <c r="A55" s="135">
        <v>168506</v>
      </c>
      <c r="B55" s="17" t="s">
        <v>33</v>
      </c>
      <c r="C55" s="88">
        <v>-77133856.230000004</v>
      </c>
      <c r="D55" s="88"/>
      <c r="E55" s="61"/>
      <c r="F55" s="67"/>
    </row>
    <row r="56" spans="1:6" x14ac:dyDescent="0.3">
      <c r="A56" s="135">
        <v>168507</v>
      </c>
      <c r="B56" s="17" t="s">
        <v>34</v>
      </c>
      <c r="C56" s="88">
        <v>-200690481</v>
      </c>
      <c r="D56" s="88"/>
      <c r="E56" s="61"/>
      <c r="F56" s="67"/>
    </row>
    <row r="57" spans="1:6" x14ac:dyDescent="0.3">
      <c r="A57" s="135">
        <v>168508</v>
      </c>
      <c r="B57" s="17" t="s">
        <v>35</v>
      </c>
      <c r="C57" s="90">
        <v>-48215234</v>
      </c>
      <c r="D57" s="88"/>
      <c r="E57" s="61"/>
      <c r="F57" s="67"/>
    </row>
    <row r="58" spans="1:6" ht="15.6" x14ac:dyDescent="0.3">
      <c r="A58" s="133">
        <v>19</v>
      </c>
      <c r="B58" s="192" t="s">
        <v>207</v>
      </c>
      <c r="C58" s="193"/>
      <c r="D58" s="212"/>
      <c r="E58" s="193">
        <f>D59+D62+D66+D68+D70</f>
        <v>696704298.99000001</v>
      </c>
      <c r="F58" s="93"/>
    </row>
    <row r="59" spans="1:6" x14ac:dyDescent="0.3">
      <c r="A59" s="134">
        <v>1906</v>
      </c>
      <c r="B59" s="194" t="s">
        <v>208</v>
      </c>
      <c r="C59" s="195"/>
      <c r="D59" s="195">
        <f>SUM(C60:C61)</f>
        <v>11041987</v>
      </c>
      <c r="E59" s="195"/>
      <c r="F59" s="67"/>
    </row>
    <row r="60" spans="1:6" x14ac:dyDescent="0.3">
      <c r="A60" s="135">
        <v>1900601</v>
      </c>
      <c r="B60" s="17" t="s">
        <v>365</v>
      </c>
      <c r="C60" s="88">
        <v>8643987</v>
      </c>
      <c r="D60" s="195"/>
      <c r="E60" s="195"/>
      <c r="F60" s="67"/>
    </row>
    <row r="61" spans="1:6" x14ac:dyDescent="0.3">
      <c r="A61" s="135">
        <v>1900603</v>
      </c>
      <c r="B61" s="17" t="s">
        <v>366</v>
      </c>
      <c r="C61" s="90">
        <v>2398000</v>
      </c>
      <c r="D61" s="61"/>
      <c r="E61" s="195"/>
      <c r="F61" s="67"/>
    </row>
    <row r="62" spans="1:6" x14ac:dyDescent="0.3">
      <c r="A62" s="134">
        <v>1907</v>
      </c>
      <c r="B62" s="194" t="s">
        <v>209</v>
      </c>
      <c r="D62" s="195">
        <f>SUM(C63:C65)</f>
        <v>648543404.49000001</v>
      </c>
      <c r="E62" s="61"/>
      <c r="F62" s="67"/>
    </row>
    <row r="63" spans="1:6" x14ac:dyDescent="0.3">
      <c r="A63" s="135">
        <v>190701</v>
      </c>
      <c r="B63" s="17" t="s">
        <v>39</v>
      </c>
      <c r="C63" s="88">
        <v>464629000</v>
      </c>
      <c r="D63" s="88"/>
      <c r="E63" s="61"/>
      <c r="F63" s="67"/>
    </row>
    <row r="64" spans="1:6" x14ac:dyDescent="0.3">
      <c r="A64" s="135">
        <v>190702</v>
      </c>
      <c r="B64" s="17" t="s">
        <v>210</v>
      </c>
      <c r="C64" s="88">
        <v>125380404.48999999</v>
      </c>
      <c r="D64" s="88"/>
      <c r="E64" s="61"/>
      <c r="F64" s="67"/>
    </row>
    <row r="65" spans="1:6" x14ac:dyDescent="0.3">
      <c r="A65" s="135">
        <v>190703</v>
      </c>
      <c r="B65" s="17" t="s">
        <v>40</v>
      </c>
      <c r="C65" s="90">
        <v>58534000</v>
      </c>
      <c r="D65" s="88"/>
      <c r="E65" s="61"/>
      <c r="F65" s="67"/>
    </row>
    <row r="66" spans="1:6" x14ac:dyDescent="0.3">
      <c r="A66" s="134">
        <v>1909</v>
      </c>
      <c r="B66" s="194" t="s">
        <v>211</v>
      </c>
      <c r="C66" s="195"/>
      <c r="D66" s="195">
        <f>C67</f>
        <v>972942</v>
      </c>
      <c r="E66" s="61"/>
      <c r="F66" s="67"/>
    </row>
    <row r="67" spans="1:6" x14ac:dyDescent="0.3">
      <c r="A67" s="135">
        <v>190903</v>
      </c>
      <c r="B67" s="17" t="s">
        <v>41</v>
      </c>
      <c r="C67" s="90">
        <v>972942</v>
      </c>
      <c r="D67" s="88"/>
      <c r="E67" s="61"/>
      <c r="F67" s="67"/>
    </row>
    <row r="68" spans="1:6" x14ac:dyDescent="0.3">
      <c r="A68" s="134">
        <v>1970</v>
      </c>
      <c r="B68" s="194" t="s">
        <v>212</v>
      </c>
      <c r="C68" s="195"/>
      <c r="D68" s="195">
        <f>C69</f>
        <v>110875328.5</v>
      </c>
      <c r="E68" s="61"/>
      <c r="F68" s="67"/>
    </row>
    <row r="69" spans="1:6" x14ac:dyDescent="0.3">
      <c r="A69" s="135">
        <v>197008</v>
      </c>
      <c r="B69" s="17" t="s">
        <v>42</v>
      </c>
      <c r="C69" s="90">
        <v>110875328.5</v>
      </c>
      <c r="D69" s="88"/>
      <c r="E69" s="61"/>
      <c r="F69" s="67"/>
    </row>
    <row r="70" spans="1:6" x14ac:dyDescent="0.3">
      <c r="A70" s="134">
        <v>1975</v>
      </c>
      <c r="B70" s="194" t="s">
        <v>213</v>
      </c>
      <c r="C70" s="195"/>
      <c r="D70" s="195">
        <f>C71</f>
        <v>-74729363</v>
      </c>
      <c r="E70" s="61"/>
      <c r="F70" s="67"/>
    </row>
    <row r="71" spans="1:6" x14ac:dyDescent="0.3">
      <c r="A71" s="135">
        <v>197508</v>
      </c>
      <c r="B71" s="17" t="s">
        <v>42</v>
      </c>
      <c r="C71" s="90">
        <v>-74729363</v>
      </c>
      <c r="D71" s="88"/>
      <c r="E71" s="61"/>
      <c r="F71" s="67"/>
    </row>
    <row r="72" spans="1:6" ht="15.6" customHeight="1" thickBot="1" x14ac:dyDescent="0.35">
      <c r="A72" s="311" t="s">
        <v>214</v>
      </c>
      <c r="B72" s="312"/>
      <c r="C72" s="196"/>
      <c r="D72" s="268"/>
      <c r="E72" s="196">
        <f>E36+E58</f>
        <v>14255383095.309999</v>
      </c>
      <c r="F72" s="269"/>
    </row>
    <row r="73" spans="1:6" ht="15.6" x14ac:dyDescent="0.3">
      <c r="B73" s="192"/>
      <c r="C73" s="198"/>
      <c r="E73" s="198"/>
    </row>
    <row r="74" spans="1:6" ht="15.6" x14ac:dyDescent="0.3">
      <c r="B74" s="192"/>
      <c r="C74" s="198"/>
      <c r="E74" s="198"/>
    </row>
    <row r="75" spans="1:6" ht="15.6" x14ac:dyDescent="0.3">
      <c r="B75" s="192"/>
      <c r="C75" s="198"/>
      <c r="E75" s="198"/>
    </row>
    <row r="76" spans="1:6" ht="15.6" x14ac:dyDescent="0.3">
      <c r="B76" s="192"/>
      <c r="C76" s="198"/>
      <c r="E76" s="198"/>
    </row>
    <row r="77" spans="1:6" ht="15.6" x14ac:dyDescent="0.3">
      <c r="B77" s="192"/>
      <c r="C77" s="198"/>
      <c r="E77" s="198"/>
    </row>
    <row r="78" spans="1:6" ht="15.6" x14ac:dyDescent="0.3">
      <c r="B78" s="192"/>
      <c r="C78" s="198"/>
      <c r="E78" s="198"/>
    </row>
    <row r="79" spans="1:6" ht="15.6" x14ac:dyDescent="0.3">
      <c r="B79" s="192"/>
      <c r="C79" s="198"/>
      <c r="E79" s="198"/>
    </row>
    <row r="80" spans="1:6" ht="15.6" x14ac:dyDescent="0.3">
      <c r="B80" s="192"/>
      <c r="C80" s="198"/>
      <c r="E80" s="198"/>
    </row>
    <row r="81" spans="1:6" ht="15.6" x14ac:dyDescent="0.3">
      <c r="B81" s="192"/>
      <c r="C81" s="198"/>
      <c r="E81" s="198"/>
    </row>
    <row r="82" spans="1:6" ht="15.6" x14ac:dyDescent="0.3">
      <c r="B82" s="192"/>
      <c r="C82" s="198"/>
      <c r="E82" s="198"/>
    </row>
    <row r="83" spans="1:6" ht="15.6" x14ac:dyDescent="0.3">
      <c r="B83" s="192"/>
      <c r="C83" s="198"/>
      <c r="E83" s="198"/>
    </row>
    <row r="84" spans="1:6" ht="17.399999999999999" x14ac:dyDescent="0.3">
      <c r="A84" s="313" t="s">
        <v>3</v>
      </c>
      <c r="B84" s="313"/>
      <c r="C84" s="313"/>
      <c r="D84" s="313"/>
      <c r="E84" s="313"/>
      <c r="F84" s="313"/>
    </row>
    <row r="85" spans="1:6" ht="17.399999999999999" x14ac:dyDescent="0.3">
      <c r="A85" s="313" t="s">
        <v>167</v>
      </c>
      <c r="B85" s="313"/>
      <c r="C85" s="313"/>
      <c r="D85" s="313"/>
      <c r="E85" s="313"/>
      <c r="F85" s="313"/>
    </row>
    <row r="86" spans="1:6" ht="17.399999999999999" x14ac:dyDescent="0.3">
      <c r="A86" s="313" t="s">
        <v>457</v>
      </c>
      <c r="B86" s="313"/>
      <c r="C86" s="313"/>
      <c r="D86" s="313"/>
      <c r="E86" s="313"/>
      <c r="F86" s="313"/>
    </row>
    <row r="87" spans="1:6" ht="17.399999999999999" x14ac:dyDescent="0.3">
      <c r="A87" s="313" t="s">
        <v>485</v>
      </c>
      <c r="B87" s="313"/>
      <c r="C87" s="313"/>
      <c r="D87" s="313"/>
      <c r="E87" s="313"/>
      <c r="F87" s="313"/>
    </row>
    <row r="88" spans="1:6" ht="16.2" thickBot="1" x14ac:dyDescent="0.35">
      <c r="B88" s="192"/>
      <c r="C88" s="198"/>
      <c r="E88" s="198"/>
    </row>
    <row r="89" spans="1:6" ht="15.6" x14ac:dyDescent="0.3">
      <c r="A89" s="199">
        <v>2</v>
      </c>
      <c r="B89" s="200" t="s">
        <v>215</v>
      </c>
      <c r="C89" s="201"/>
      <c r="D89" s="270"/>
      <c r="E89" s="270"/>
      <c r="F89" s="202">
        <f>E140+E152</f>
        <v>25206521710.490002</v>
      </c>
    </row>
    <row r="90" spans="1:6" ht="15.6" x14ac:dyDescent="0.3">
      <c r="A90" s="133">
        <v>24</v>
      </c>
      <c r="B90" s="192" t="s">
        <v>216</v>
      </c>
      <c r="C90" s="193"/>
      <c r="D90" s="212"/>
      <c r="E90" s="193">
        <f>D91+D93+D95+D102+D110+D116+D121+D126</f>
        <v>5249695394.5200005</v>
      </c>
      <c r="F90" s="93"/>
    </row>
    <row r="91" spans="1:6" x14ac:dyDescent="0.3">
      <c r="A91" s="134">
        <v>2401</v>
      </c>
      <c r="B91" s="194" t="s">
        <v>217</v>
      </c>
      <c r="C91" s="195"/>
      <c r="D91" s="195">
        <f>C92</f>
        <v>65089782</v>
      </c>
      <c r="E91" s="61"/>
      <c r="F91" s="67"/>
    </row>
    <row r="92" spans="1:6" x14ac:dyDescent="0.3">
      <c r="A92" s="135">
        <v>240101</v>
      </c>
      <c r="B92" s="17" t="s">
        <v>47</v>
      </c>
      <c r="C92" s="90">
        <v>65089782</v>
      </c>
      <c r="D92" s="88"/>
      <c r="E92" s="61"/>
      <c r="F92" s="271"/>
    </row>
    <row r="93" spans="1:6" x14ac:dyDescent="0.3">
      <c r="A93" s="134">
        <v>2407</v>
      </c>
      <c r="B93" s="194" t="s">
        <v>218</v>
      </c>
      <c r="C93" s="195"/>
      <c r="D93" s="195">
        <f>C94</f>
        <v>557221941</v>
      </c>
      <c r="E93" s="61"/>
      <c r="F93" s="67"/>
    </row>
    <row r="94" spans="1:6" x14ac:dyDescent="0.3">
      <c r="A94" s="135">
        <v>240790</v>
      </c>
      <c r="B94" s="17" t="s">
        <v>48</v>
      </c>
      <c r="C94" s="90">
        <v>557221941</v>
      </c>
      <c r="D94" s="88"/>
      <c r="E94" s="61"/>
      <c r="F94" s="67"/>
    </row>
    <row r="95" spans="1:6" x14ac:dyDescent="0.3">
      <c r="A95" s="134">
        <v>2424</v>
      </c>
      <c r="B95" s="194" t="s">
        <v>219</v>
      </c>
      <c r="C95" s="195"/>
      <c r="D95" s="195">
        <f>SUM(C96:C101)</f>
        <v>71218305</v>
      </c>
      <c r="E95" s="61"/>
      <c r="F95" s="67"/>
    </row>
    <row r="96" spans="1:6" x14ac:dyDescent="0.3">
      <c r="A96" s="135">
        <v>242401</v>
      </c>
      <c r="B96" s="17" t="s">
        <v>49</v>
      </c>
      <c r="C96" s="88">
        <v>17309546</v>
      </c>
      <c r="D96" s="88"/>
      <c r="E96" s="61"/>
      <c r="F96" s="67"/>
    </row>
    <row r="97" spans="1:6" x14ac:dyDescent="0.3">
      <c r="A97" s="135">
        <v>242402</v>
      </c>
      <c r="B97" s="17" t="s">
        <v>50</v>
      </c>
      <c r="C97" s="88">
        <v>11823100</v>
      </c>
      <c r="D97" s="88"/>
      <c r="E97" s="61"/>
      <c r="F97" s="67"/>
    </row>
    <row r="98" spans="1:6" x14ac:dyDescent="0.3">
      <c r="A98" s="135">
        <v>242404</v>
      </c>
      <c r="B98" s="17" t="s">
        <v>51</v>
      </c>
      <c r="C98" s="88">
        <v>507200</v>
      </c>
      <c r="D98" s="88"/>
      <c r="E98" s="61"/>
      <c r="F98" s="67"/>
    </row>
    <row r="99" spans="1:6" x14ac:dyDescent="0.3">
      <c r="A99" s="135">
        <v>242405</v>
      </c>
      <c r="B99" s="17" t="s">
        <v>52</v>
      </c>
      <c r="C99" s="88">
        <v>18534414</v>
      </c>
      <c r="D99" s="88"/>
      <c r="E99" s="61"/>
      <c r="F99" s="67"/>
    </row>
    <row r="100" spans="1:6" x14ac:dyDescent="0.3">
      <c r="A100" s="135">
        <v>242406</v>
      </c>
      <c r="B100" s="17" t="s">
        <v>53</v>
      </c>
      <c r="C100" s="88">
        <v>19782498</v>
      </c>
      <c r="D100" s="88"/>
      <c r="E100" s="61"/>
      <c r="F100" s="67"/>
    </row>
    <row r="101" spans="1:6" x14ac:dyDescent="0.3">
      <c r="A101" s="135">
        <v>242490</v>
      </c>
      <c r="B101" s="17" t="s">
        <v>54</v>
      </c>
      <c r="C101" s="90">
        <v>3261547</v>
      </c>
      <c r="D101" s="88"/>
      <c r="E101" s="61"/>
      <c r="F101" s="67"/>
    </row>
    <row r="102" spans="1:6" x14ac:dyDescent="0.3">
      <c r="A102" s="134">
        <v>2436</v>
      </c>
      <c r="B102" s="194" t="s">
        <v>220</v>
      </c>
      <c r="C102" s="195"/>
      <c r="D102" s="195">
        <f>SUM(C103:C109)</f>
        <v>311366000</v>
      </c>
      <c r="E102" s="61"/>
      <c r="F102" s="67"/>
    </row>
    <row r="103" spans="1:6" x14ac:dyDescent="0.3">
      <c r="A103" s="135">
        <v>243603</v>
      </c>
      <c r="B103" s="17" t="s">
        <v>55</v>
      </c>
      <c r="C103" s="88">
        <v>0</v>
      </c>
      <c r="D103" s="88"/>
      <c r="E103" s="61"/>
      <c r="F103" s="67"/>
    </row>
    <row r="104" spans="1:6" x14ac:dyDescent="0.3">
      <c r="A104" s="135">
        <v>243605</v>
      </c>
      <c r="B104" s="17" t="s">
        <v>56</v>
      </c>
      <c r="C104" s="88">
        <v>806000</v>
      </c>
      <c r="D104" s="88"/>
      <c r="E104" s="61"/>
      <c r="F104" s="67"/>
    </row>
    <row r="105" spans="1:6" x14ac:dyDescent="0.3">
      <c r="A105" s="135">
        <v>243608</v>
      </c>
      <c r="B105" s="17" t="s">
        <v>57</v>
      </c>
      <c r="C105" s="88">
        <v>5744000</v>
      </c>
      <c r="D105" s="88"/>
      <c r="E105" s="61"/>
      <c r="F105" s="67"/>
    </row>
    <row r="106" spans="1:6" x14ac:dyDescent="0.3">
      <c r="A106" s="135">
        <v>243609</v>
      </c>
      <c r="B106" s="17" t="s">
        <v>58</v>
      </c>
      <c r="C106" s="88">
        <v>281533000</v>
      </c>
      <c r="D106" s="88"/>
      <c r="E106" s="61"/>
      <c r="F106" s="67"/>
    </row>
    <row r="107" spans="1:6" x14ac:dyDescent="0.3">
      <c r="A107" s="135">
        <v>243615</v>
      </c>
      <c r="B107" s="17" t="s">
        <v>59</v>
      </c>
      <c r="C107" s="88">
        <v>1181000</v>
      </c>
      <c r="D107" s="88"/>
      <c r="E107" s="61"/>
      <c r="F107" s="67"/>
    </row>
    <row r="108" spans="1:6" x14ac:dyDescent="0.3">
      <c r="A108" s="135">
        <v>243625</v>
      </c>
      <c r="B108" s="17" t="s">
        <v>60</v>
      </c>
      <c r="C108" s="88">
        <v>6292000</v>
      </c>
      <c r="D108" s="88"/>
      <c r="E108" s="61"/>
      <c r="F108" s="67"/>
    </row>
    <row r="109" spans="1:6" x14ac:dyDescent="0.3">
      <c r="A109" s="135">
        <v>243695</v>
      </c>
      <c r="B109" s="17" t="s">
        <v>221</v>
      </c>
      <c r="C109" s="90">
        <v>15810000</v>
      </c>
      <c r="D109" s="88"/>
      <c r="E109" s="61"/>
      <c r="F109" s="67"/>
    </row>
    <row r="110" spans="1:6" x14ac:dyDescent="0.3">
      <c r="A110" s="134">
        <v>2440</v>
      </c>
      <c r="B110" s="194" t="s">
        <v>222</v>
      </c>
      <c r="C110" s="195"/>
      <c r="D110" s="195">
        <f>SUM(C111:C115)</f>
        <v>275343000</v>
      </c>
      <c r="E110" s="61"/>
      <c r="F110" s="67"/>
    </row>
    <row r="111" spans="1:6" x14ac:dyDescent="0.3">
      <c r="A111" s="135">
        <v>244004</v>
      </c>
      <c r="B111" s="17" t="s">
        <v>62</v>
      </c>
      <c r="C111" s="88">
        <v>141000</v>
      </c>
      <c r="D111" s="88"/>
      <c r="E111" s="61"/>
      <c r="F111" s="67"/>
    </row>
    <row r="112" spans="1:6" x14ac:dyDescent="0.3">
      <c r="A112" s="135">
        <v>244014</v>
      </c>
      <c r="B112" s="17" t="s">
        <v>90</v>
      </c>
      <c r="C112" s="88">
        <v>0</v>
      </c>
      <c r="D112" s="88"/>
      <c r="E112" s="61"/>
      <c r="F112" s="67"/>
    </row>
    <row r="113" spans="1:6" x14ac:dyDescent="0.3">
      <c r="A113" s="135">
        <v>244020</v>
      </c>
      <c r="B113" s="17" t="s">
        <v>367</v>
      </c>
      <c r="C113" s="88">
        <v>0</v>
      </c>
      <c r="D113" s="88"/>
      <c r="E113" s="61"/>
      <c r="F113" s="67"/>
    </row>
    <row r="114" spans="1:6" x14ac:dyDescent="0.3">
      <c r="A114" s="135">
        <v>244024</v>
      </c>
      <c r="B114" s="17" t="s">
        <v>63</v>
      </c>
      <c r="C114" s="88">
        <v>0</v>
      </c>
      <c r="D114" s="88"/>
      <c r="E114" s="61"/>
      <c r="F114" s="67"/>
    </row>
    <row r="115" spans="1:6" x14ac:dyDescent="0.3">
      <c r="A115" s="135">
        <v>244080</v>
      </c>
      <c r="B115" s="17" t="s">
        <v>64</v>
      </c>
      <c r="C115" s="90">
        <v>275202000</v>
      </c>
      <c r="D115" s="88"/>
      <c r="E115" s="61"/>
      <c r="F115" s="67"/>
    </row>
    <row r="116" spans="1:6" x14ac:dyDescent="0.3">
      <c r="A116" s="134">
        <v>2445</v>
      </c>
      <c r="B116" s="194" t="s">
        <v>223</v>
      </c>
      <c r="C116" s="195"/>
      <c r="D116" s="195">
        <f>SUM(C117:C120)</f>
        <v>5752000</v>
      </c>
      <c r="E116" s="61"/>
      <c r="F116" s="67"/>
    </row>
    <row r="117" spans="1:6" x14ac:dyDescent="0.3">
      <c r="A117" s="135">
        <v>244501</v>
      </c>
      <c r="B117" s="17" t="s">
        <v>65</v>
      </c>
      <c r="C117" s="88">
        <v>0</v>
      </c>
      <c r="D117" s="88"/>
      <c r="E117" s="61"/>
      <c r="F117" s="67"/>
    </row>
    <row r="118" spans="1:6" x14ac:dyDescent="0.3">
      <c r="A118" s="135">
        <v>244502</v>
      </c>
      <c r="B118" s="17" t="s">
        <v>66</v>
      </c>
      <c r="C118" s="88">
        <v>5918000</v>
      </c>
      <c r="D118" s="88"/>
      <c r="E118" s="61"/>
      <c r="F118" s="67"/>
    </row>
    <row r="119" spans="1:6" x14ac:dyDescent="0.3">
      <c r="A119" s="135">
        <v>244505</v>
      </c>
      <c r="B119" s="17" t="s">
        <v>67</v>
      </c>
      <c r="C119" s="88">
        <v>0</v>
      </c>
      <c r="D119" s="88"/>
      <c r="E119" s="61"/>
      <c r="F119" s="67"/>
    </row>
    <row r="120" spans="1:6" x14ac:dyDescent="0.3">
      <c r="A120" s="135">
        <v>244506</v>
      </c>
      <c r="B120" s="17" t="s">
        <v>68</v>
      </c>
      <c r="C120" s="90">
        <v>-166000</v>
      </c>
      <c r="D120" s="88"/>
      <c r="E120" s="61"/>
      <c r="F120" s="67"/>
    </row>
    <row r="121" spans="1:6" x14ac:dyDescent="0.3">
      <c r="A121" s="134">
        <v>2465</v>
      </c>
      <c r="B121" s="194" t="s">
        <v>224</v>
      </c>
      <c r="C121" s="195"/>
      <c r="D121" s="195">
        <f>SUM(C122:C125)</f>
        <v>3331308071.52</v>
      </c>
      <c r="E121" s="61"/>
      <c r="F121" s="67"/>
    </row>
    <row r="122" spans="1:6" x14ac:dyDescent="0.3">
      <c r="A122" s="135">
        <v>246501</v>
      </c>
      <c r="B122" s="17" t="s">
        <v>69</v>
      </c>
      <c r="C122" s="88"/>
      <c r="D122" s="88"/>
      <c r="E122" s="61"/>
      <c r="F122" s="67"/>
    </row>
    <row r="123" spans="1:6" x14ac:dyDescent="0.3">
      <c r="A123" s="135">
        <v>246503</v>
      </c>
      <c r="B123" s="17" t="s">
        <v>70</v>
      </c>
      <c r="C123" s="88">
        <v>3026017109.52</v>
      </c>
      <c r="D123" s="88"/>
      <c r="E123" s="61"/>
      <c r="F123" s="67"/>
    </row>
    <row r="124" spans="1:6" x14ac:dyDescent="0.3">
      <c r="A124" s="135">
        <v>246505</v>
      </c>
      <c r="B124" s="17" t="s">
        <v>225</v>
      </c>
      <c r="C124" s="88">
        <v>122287889</v>
      </c>
      <c r="D124" s="88"/>
      <c r="E124" s="61"/>
      <c r="F124" s="67"/>
    </row>
    <row r="125" spans="1:6" x14ac:dyDescent="0.3">
      <c r="A125" s="135">
        <v>246506</v>
      </c>
      <c r="B125" s="17" t="s">
        <v>226</v>
      </c>
      <c r="C125" s="90">
        <v>183003073</v>
      </c>
      <c r="D125" s="88"/>
      <c r="E125" s="61"/>
      <c r="F125" s="67"/>
    </row>
    <row r="126" spans="1:6" x14ac:dyDescent="0.3">
      <c r="A126" s="134">
        <v>2490</v>
      </c>
      <c r="B126" s="194" t="s">
        <v>227</v>
      </c>
      <c r="C126" s="195"/>
      <c r="D126" s="195">
        <f>SUM(C127:C132)</f>
        <v>632396295</v>
      </c>
      <c r="E126" s="61"/>
      <c r="F126" s="67"/>
    </row>
    <row r="127" spans="1:6" x14ac:dyDescent="0.3">
      <c r="A127" s="135">
        <v>249027</v>
      </c>
      <c r="B127" s="17" t="s">
        <v>228</v>
      </c>
      <c r="C127" s="88">
        <v>0</v>
      </c>
      <c r="D127" s="195"/>
      <c r="E127" s="61"/>
      <c r="F127" s="67"/>
    </row>
    <row r="128" spans="1:6" x14ac:dyDescent="0.3">
      <c r="A128" s="135">
        <v>249027</v>
      </c>
      <c r="B128" s="17" t="s">
        <v>73</v>
      </c>
      <c r="C128" s="88">
        <v>0</v>
      </c>
      <c r="D128" s="88"/>
      <c r="E128" s="61"/>
      <c r="F128" s="67"/>
    </row>
    <row r="129" spans="1:6" x14ac:dyDescent="0.3">
      <c r="A129" s="135">
        <v>249054</v>
      </c>
      <c r="B129" s="17" t="s">
        <v>74</v>
      </c>
      <c r="C129" s="88">
        <v>0</v>
      </c>
      <c r="D129" s="88"/>
      <c r="E129" s="61"/>
      <c r="F129" s="67"/>
    </row>
    <row r="130" spans="1:6" x14ac:dyDescent="0.3">
      <c r="A130" s="135">
        <v>249055</v>
      </c>
      <c r="B130" s="17" t="s">
        <v>75</v>
      </c>
      <c r="C130" s="88">
        <v>688300</v>
      </c>
      <c r="D130" s="88"/>
      <c r="E130" s="61"/>
      <c r="F130" s="67"/>
    </row>
    <row r="131" spans="1:6" x14ac:dyDescent="0.3">
      <c r="A131" s="135">
        <v>249062</v>
      </c>
      <c r="B131" s="17" t="s">
        <v>229</v>
      </c>
      <c r="C131" s="88">
        <v>459916800</v>
      </c>
      <c r="D131" s="88"/>
      <c r="E131" s="61"/>
      <c r="F131" s="67"/>
    </row>
    <row r="132" spans="1:6" x14ac:dyDescent="0.3">
      <c r="A132" s="135">
        <v>249090</v>
      </c>
      <c r="B132" s="17" t="s">
        <v>81</v>
      </c>
      <c r="C132" s="90">
        <v>171791195</v>
      </c>
      <c r="D132" s="88"/>
      <c r="E132" s="61"/>
      <c r="F132" s="67"/>
    </row>
    <row r="133" spans="1:6" ht="15.6" x14ac:dyDescent="0.3">
      <c r="A133" s="133">
        <v>25</v>
      </c>
      <c r="B133" s="192" t="s">
        <v>230</v>
      </c>
      <c r="C133" s="193"/>
      <c r="D133" s="193"/>
      <c r="E133" s="193">
        <f>D134</f>
        <v>37353469.269999996</v>
      </c>
      <c r="F133" s="93"/>
    </row>
    <row r="134" spans="1:6" x14ac:dyDescent="0.3">
      <c r="A134" s="134">
        <v>2511</v>
      </c>
      <c r="B134" s="194" t="s">
        <v>231</v>
      </c>
      <c r="C134" s="195"/>
      <c r="D134" s="195">
        <f>SUM(C135:C139)</f>
        <v>37353469.269999996</v>
      </c>
      <c r="E134" s="61"/>
      <c r="F134" s="67"/>
    </row>
    <row r="135" spans="1:6" x14ac:dyDescent="0.3">
      <c r="A135" s="135">
        <v>251102</v>
      </c>
      <c r="B135" s="17" t="s">
        <v>232</v>
      </c>
      <c r="C135" s="88">
        <v>14033469.27</v>
      </c>
      <c r="D135" s="88"/>
      <c r="E135" s="61"/>
      <c r="F135" s="67"/>
    </row>
    <row r="136" spans="1:6" x14ac:dyDescent="0.3">
      <c r="A136" s="135">
        <v>251103</v>
      </c>
      <c r="B136" s="17" t="s">
        <v>297</v>
      </c>
      <c r="C136" s="88">
        <v>0</v>
      </c>
      <c r="D136" s="88"/>
      <c r="E136" s="61"/>
      <c r="F136" s="67"/>
    </row>
    <row r="137" spans="1:6" x14ac:dyDescent="0.3">
      <c r="A137" s="135">
        <v>251122</v>
      </c>
      <c r="B137" s="17" t="s">
        <v>92</v>
      </c>
      <c r="C137" s="88">
        <v>17375500</v>
      </c>
      <c r="D137" s="88"/>
      <c r="E137" s="61"/>
      <c r="F137" s="67"/>
    </row>
    <row r="138" spans="1:6" x14ac:dyDescent="0.3">
      <c r="A138" s="135">
        <v>251123</v>
      </c>
      <c r="B138" s="17" t="s">
        <v>443</v>
      </c>
      <c r="C138" s="88">
        <v>0</v>
      </c>
      <c r="D138" s="88"/>
      <c r="E138" s="61"/>
      <c r="F138" s="67"/>
    </row>
    <row r="139" spans="1:6" x14ac:dyDescent="0.3">
      <c r="A139" s="135">
        <v>251124</v>
      </c>
      <c r="B139" s="17" t="s">
        <v>233</v>
      </c>
      <c r="C139" s="90">
        <v>5944500</v>
      </c>
      <c r="D139" s="88"/>
      <c r="E139" s="61"/>
      <c r="F139" s="67"/>
    </row>
    <row r="140" spans="1:6" ht="15.6" customHeight="1" x14ac:dyDescent="0.3">
      <c r="A140" s="314" t="s">
        <v>234</v>
      </c>
      <c r="B140" s="315"/>
      <c r="C140" s="191"/>
      <c r="D140" s="266"/>
      <c r="E140" s="83">
        <f>E90+E133</f>
        <v>5287048863.7900009</v>
      </c>
      <c r="F140" s="267"/>
    </row>
    <row r="141" spans="1:6" ht="15.6" x14ac:dyDescent="0.3">
      <c r="A141" s="133">
        <v>27</v>
      </c>
      <c r="B141" s="192" t="s">
        <v>235</v>
      </c>
      <c r="C141" s="193"/>
      <c r="D141" s="212"/>
      <c r="E141" s="193">
        <f>D142+D144</f>
        <v>19897649546.700001</v>
      </c>
      <c r="F141" s="67"/>
    </row>
    <row r="142" spans="1:6" x14ac:dyDescent="0.3">
      <c r="A142" s="134">
        <v>2701</v>
      </c>
      <c r="B142" s="194" t="s">
        <v>236</v>
      </c>
      <c r="C142" s="195"/>
      <c r="D142" s="195">
        <f>C143</f>
        <v>20696293</v>
      </c>
      <c r="E142" s="61"/>
      <c r="F142" s="67"/>
    </row>
    <row r="143" spans="1:6" x14ac:dyDescent="0.3">
      <c r="A143" s="135">
        <v>270103</v>
      </c>
      <c r="B143" s="17" t="s">
        <v>83</v>
      </c>
      <c r="C143" s="90">
        <v>20696293</v>
      </c>
      <c r="D143" s="88"/>
      <c r="E143" s="61"/>
      <c r="F143" s="67"/>
    </row>
    <row r="144" spans="1:6" x14ac:dyDescent="0.3">
      <c r="A144" s="134">
        <v>2790</v>
      </c>
      <c r="B144" s="194" t="s">
        <v>237</v>
      </c>
      <c r="C144" s="195"/>
      <c r="D144" s="195">
        <f>SUM(C145:C146)</f>
        <v>19876953253.700001</v>
      </c>
      <c r="E144" s="61"/>
      <c r="F144" s="67"/>
    </row>
    <row r="145" spans="1:6" x14ac:dyDescent="0.3">
      <c r="A145" s="135">
        <v>279016</v>
      </c>
      <c r="B145" s="17" t="s">
        <v>84</v>
      </c>
      <c r="C145" s="88">
        <v>19876953253.700001</v>
      </c>
      <c r="D145" s="88"/>
      <c r="E145" s="61"/>
      <c r="F145" s="67"/>
    </row>
    <row r="146" spans="1:6" x14ac:dyDescent="0.3">
      <c r="A146" s="135">
        <v>279090</v>
      </c>
      <c r="B146" s="17" t="s">
        <v>85</v>
      </c>
      <c r="C146" s="90">
        <v>0</v>
      </c>
      <c r="D146" s="88"/>
      <c r="E146" s="61"/>
      <c r="F146" s="67"/>
    </row>
    <row r="147" spans="1:6" ht="15.6" x14ac:dyDescent="0.3">
      <c r="A147" s="133">
        <v>29</v>
      </c>
      <c r="B147" s="192" t="s">
        <v>238</v>
      </c>
      <c r="C147" s="193"/>
      <c r="D147" s="193"/>
      <c r="E147" s="193">
        <f>D148+D150</f>
        <v>21823300</v>
      </c>
      <c r="F147" s="93"/>
    </row>
    <row r="148" spans="1:6" x14ac:dyDescent="0.3">
      <c r="A148" s="134">
        <v>2903</v>
      </c>
      <c r="B148" s="194" t="s">
        <v>239</v>
      </c>
      <c r="C148" s="195"/>
      <c r="D148" s="195">
        <f>C149</f>
        <v>20823300</v>
      </c>
      <c r="E148" s="61"/>
      <c r="F148" s="67"/>
    </row>
    <row r="149" spans="1:6" x14ac:dyDescent="0.3">
      <c r="A149" s="135">
        <v>290304</v>
      </c>
      <c r="B149" s="17" t="s">
        <v>86</v>
      </c>
      <c r="C149" s="90">
        <v>20823300</v>
      </c>
      <c r="D149" s="88"/>
      <c r="E149" s="61"/>
      <c r="F149" s="67"/>
    </row>
    <row r="150" spans="1:6" x14ac:dyDescent="0.3">
      <c r="A150" s="134">
        <v>2910</v>
      </c>
      <c r="B150" s="194" t="s">
        <v>483</v>
      </c>
      <c r="C150" s="88"/>
      <c r="D150" s="88">
        <f>C151</f>
        <v>1000000</v>
      </c>
      <c r="E150" s="61"/>
      <c r="F150" s="67"/>
    </row>
    <row r="151" spans="1:6" x14ac:dyDescent="0.3">
      <c r="A151" s="135">
        <v>291090</v>
      </c>
      <c r="B151" s="17" t="s">
        <v>484</v>
      </c>
      <c r="C151" s="90">
        <v>1000000</v>
      </c>
      <c r="D151" s="88"/>
      <c r="E151" s="61"/>
      <c r="F151" s="67"/>
    </row>
    <row r="152" spans="1:6" ht="15.6" customHeight="1" thickBot="1" x14ac:dyDescent="0.35">
      <c r="A152" s="311" t="s">
        <v>240</v>
      </c>
      <c r="B152" s="312"/>
      <c r="C152" s="196"/>
      <c r="D152" s="268"/>
      <c r="E152" s="197">
        <f>E141+E147</f>
        <v>19919472846.700001</v>
      </c>
      <c r="F152" s="269"/>
    </row>
    <row r="153" spans="1:6" x14ac:dyDescent="0.3">
      <c r="A153" s="147"/>
      <c r="B153" s="194"/>
      <c r="C153" s="195"/>
      <c r="D153" s="61"/>
      <c r="E153" s="195"/>
      <c r="F153" s="61"/>
    </row>
    <row r="154" spans="1:6" x14ac:dyDescent="0.3">
      <c r="A154" s="147"/>
      <c r="B154" s="194"/>
      <c r="C154" s="195"/>
      <c r="D154" s="61"/>
      <c r="E154" s="195"/>
      <c r="F154" s="61"/>
    </row>
    <row r="155" spans="1:6" x14ac:dyDescent="0.3">
      <c r="A155" s="147"/>
      <c r="B155" s="194"/>
      <c r="C155" s="195"/>
      <c r="D155" s="61"/>
      <c r="E155" s="195"/>
      <c r="F155" s="61"/>
    </row>
    <row r="156" spans="1:6" x14ac:dyDescent="0.3">
      <c r="A156" s="147"/>
      <c r="B156" s="194"/>
      <c r="C156" s="195"/>
      <c r="D156" s="61"/>
      <c r="E156" s="195"/>
      <c r="F156" s="61"/>
    </row>
    <row r="157" spans="1:6" x14ac:dyDescent="0.3">
      <c r="A157" s="147"/>
      <c r="B157" s="194"/>
      <c r="C157" s="195"/>
      <c r="D157" s="61"/>
      <c r="E157" s="195"/>
      <c r="F157" s="61"/>
    </row>
    <row r="158" spans="1:6" x14ac:dyDescent="0.3">
      <c r="A158" s="147"/>
      <c r="B158" s="194"/>
      <c r="C158" s="195"/>
      <c r="D158" s="61"/>
      <c r="E158" s="195"/>
      <c r="F158" s="61"/>
    </row>
    <row r="159" spans="1:6" x14ac:dyDescent="0.3">
      <c r="A159" s="147"/>
      <c r="B159" s="194"/>
      <c r="C159" s="195"/>
      <c r="D159" s="61"/>
      <c r="E159" s="195"/>
      <c r="F159" s="61"/>
    </row>
    <row r="160" spans="1:6" x14ac:dyDescent="0.3">
      <c r="A160" s="147"/>
      <c r="B160" s="194"/>
      <c r="C160" s="195"/>
      <c r="D160" s="61"/>
      <c r="E160" s="195"/>
      <c r="F160" s="61"/>
    </row>
    <row r="161" spans="1:6" x14ac:dyDescent="0.3">
      <c r="A161" s="147"/>
      <c r="B161" s="194"/>
      <c r="C161" s="195"/>
      <c r="D161" s="61"/>
      <c r="E161" s="195"/>
      <c r="F161" s="61"/>
    </row>
    <row r="162" spans="1:6" x14ac:dyDescent="0.3">
      <c r="A162" s="147"/>
      <c r="B162" s="194"/>
      <c r="C162" s="195"/>
      <c r="D162" s="61"/>
      <c r="E162" s="195"/>
      <c r="F162" s="61"/>
    </row>
    <row r="163" spans="1:6" x14ac:dyDescent="0.3">
      <c r="A163" s="147"/>
      <c r="B163" s="194"/>
      <c r="C163" s="195"/>
      <c r="D163" s="61"/>
      <c r="E163" s="195"/>
      <c r="F163" s="61"/>
    </row>
    <row r="164" spans="1:6" x14ac:dyDescent="0.3">
      <c r="A164" s="147"/>
      <c r="B164" s="194"/>
      <c r="C164" s="195"/>
      <c r="D164" s="61"/>
      <c r="E164" s="195"/>
      <c r="F164" s="61"/>
    </row>
    <row r="165" spans="1:6" x14ac:dyDescent="0.3">
      <c r="A165" s="147"/>
      <c r="B165" s="194"/>
      <c r="C165" s="195"/>
      <c r="D165" s="61"/>
      <c r="E165" s="195"/>
      <c r="F165" s="61"/>
    </row>
    <row r="166" spans="1:6" x14ac:dyDescent="0.3">
      <c r="A166" s="147"/>
      <c r="B166" s="194"/>
      <c r="C166" s="195"/>
      <c r="D166" s="61"/>
      <c r="E166" s="195"/>
      <c r="F166" s="61"/>
    </row>
    <row r="167" spans="1:6" x14ac:dyDescent="0.3">
      <c r="A167" s="147"/>
      <c r="B167" s="194"/>
      <c r="C167" s="195"/>
      <c r="D167" s="61"/>
      <c r="E167" s="195"/>
      <c r="F167" s="61"/>
    </row>
    <row r="168" spans="1:6" x14ac:dyDescent="0.3">
      <c r="A168" s="147"/>
      <c r="B168" s="194"/>
      <c r="C168" s="195"/>
      <c r="D168" s="61"/>
      <c r="E168" s="195"/>
      <c r="F168" s="61"/>
    </row>
    <row r="169" spans="1:6" ht="17.399999999999999" x14ac:dyDescent="0.3">
      <c r="A169" s="313" t="s">
        <v>3</v>
      </c>
      <c r="B169" s="313"/>
      <c r="C169" s="313"/>
      <c r="D169" s="313"/>
      <c r="E169" s="313"/>
      <c r="F169" s="313"/>
    </row>
    <row r="170" spans="1:6" ht="17.399999999999999" x14ac:dyDescent="0.3">
      <c r="A170" s="313" t="s">
        <v>167</v>
      </c>
      <c r="B170" s="313"/>
      <c r="C170" s="313"/>
      <c r="D170" s="313"/>
      <c r="E170" s="313"/>
      <c r="F170" s="313"/>
    </row>
    <row r="171" spans="1:6" ht="17.399999999999999" x14ac:dyDescent="0.3">
      <c r="A171" s="313" t="s">
        <v>457</v>
      </c>
      <c r="B171" s="313"/>
      <c r="C171" s="313"/>
      <c r="D171" s="313"/>
      <c r="E171" s="313"/>
      <c r="F171" s="313"/>
    </row>
    <row r="172" spans="1:6" ht="17.399999999999999" x14ac:dyDescent="0.3">
      <c r="A172" s="313" t="s">
        <v>485</v>
      </c>
      <c r="B172" s="313"/>
      <c r="C172" s="313"/>
      <c r="D172" s="313"/>
      <c r="E172" s="313"/>
      <c r="F172" s="313"/>
    </row>
    <row r="173" spans="1:6" ht="15.6" x14ac:dyDescent="0.3">
      <c r="B173" s="192"/>
      <c r="C173" s="198"/>
      <c r="E173" s="198"/>
    </row>
    <row r="174" spans="1:6" ht="15" thickBot="1" x14ac:dyDescent="0.35">
      <c r="A174" s="147"/>
      <c r="B174" s="194"/>
      <c r="C174" s="195"/>
      <c r="D174" s="61"/>
      <c r="E174" s="195"/>
      <c r="F174" s="61"/>
    </row>
    <row r="175" spans="1:6" ht="15.6" x14ac:dyDescent="0.3">
      <c r="A175" s="199">
        <v>3</v>
      </c>
      <c r="B175" s="200" t="s">
        <v>94</v>
      </c>
      <c r="C175" s="201"/>
      <c r="D175" s="270"/>
      <c r="E175" s="270"/>
      <c r="F175" s="202">
        <f>E176+C186</f>
        <v>19142305995.510002</v>
      </c>
    </row>
    <row r="176" spans="1:6" ht="15.6" x14ac:dyDescent="0.3">
      <c r="A176" s="132">
        <v>32</v>
      </c>
      <c r="B176" s="190" t="s">
        <v>241</v>
      </c>
      <c r="C176" s="191"/>
      <c r="D176" s="266"/>
      <c r="E176" s="191">
        <f>D177+D179+D182</f>
        <v>18608412950.340004</v>
      </c>
      <c r="F176" s="272"/>
    </row>
    <row r="177" spans="1:7" x14ac:dyDescent="0.3">
      <c r="A177" s="134">
        <v>3208</v>
      </c>
      <c r="B177" s="194" t="s">
        <v>242</v>
      </c>
      <c r="C177" s="195"/>
      <c r="D177" s="195">
        <f>C178</f>
        <v>656726309</v>
      </c>
      <c r="E177" s="61"/>
      <c r="F177" s="67"/>
    </row>
    <row r="178" spans="1:7" x14ac:dyDescent="0.3">
      <c r="A178" s="135">
        <v>320801</v>
      </c>
      <c r="B178" s="17" t="s">
        <v>96</v>
      </c>
      <c r="C178" s="90">
        <v>656726309</v>
      </c>
      <c r="D178" s="88"/>
      <c r="E178" s="61"/>
      <c r="F178" s="67"/>
    </row>
    <row r="179" spans="1:7" x14ac:dyDescent="0.3">
      <c r="A179" s="134">
        <v>3215</v>
      </c>
      <c r="B179" s="194" t="s">
        <v>243</v>
      </c>
      <c r="C179" s="195"/>
      <c r="D179" s="195">
        <f>SUM(C180:C181)</f>
        <v>2132525093.26</v>
      </c>
      <c r="E179" s="61"/>
      <c r="F179" s="67"/>
    </row>
    <row r="180" spans="1:7" x14ac:dyDescent="0.3">
      <c r="A180" s="135">
        <v>321502</v>
      </c>
      <c r="B180" s="17" t="s">
        <v>97</v>
      </c>
      <c r="C180" s="88">
        <v>328363154</v>
      </c>
      <c r="D180" s="88"/>
      <c r="E180" s="61"/>
      <c r="F180" s="67"/>
    </row>
    <row r="181" spans="1:7" x14ac:dyDescent="0.3">
      <c r="A181" s="135">
        <v>321505</v>
      </c>
      <c r="B181" s="17" t="s">
        <v>98</v>
      </c>
      <c r="C181" s="90">
        <v>1804161939.26</v>
      </c>
      <c r="D181" s="88"/>
      <c r="E181" s="61"/>
      <c r="F181" s="67"/>
    </row>
    <row r="182" spans="1:7" x14ac:dyDescent="0.3">
      <c r="A182" s="134">
        <v>3225</v>
      </c>
      <c r="B182" s="194" t="s">
        <v>244</v>
      </c>
      <c r="C182" s="195"/>
      <c r="D182" s="195">
        <f>SUM(C183:C184)</f>
        <v>15819161548.080002</v>
      </c>
      <c r="E182" s="61"/>
      <c r="F182" s="67"/>
    </row>
    <row r="183" spans="1:7" x14ac:dyDescent="0.3">
      <c r="A183" s="135">
        <v>322501</v>
      </c>
      <c r="B183" s="17" t="s">
        <v>99</v>
      </c>
      <c r="C183" s="88">
        <v>20482254965.950001</v>
      </c>
      <c r="D183" s="88"/>
      <c r="E183" s="61"/>
      <c r="F183" s="67"/>
    </row>
    <row r="184" spans="1:7" x14ac:dyDescent="0.3">
      <c r="A184" s="135">
        <v>322502</v>
      </c>
      <c r="B184" s="17" t="s">
        <v>100</v>
      </c>
      <c r="C184" s="90">
        <v>-4663093417.8699999</v>
      </c>
      <c r="D184" s="88"/>
      <c r="E184" s="61"/>
      <c r="F184" s="67"/>
    </row>
    <row r="185" spans="1:7" x14ac:dyDescent="0.3">
      <c r="A185" s="134">
        <v>3230</v>
      </c>
      <c r="B185" s="194" t="s">
        <v>245</v>
      </c>
      <c r="C185" s="195"/>
      <c r="D185" s="195">
        <f>C186</f>
        <v>533893045.17000008</v>
      </c>
      <c r="E185" s="61"/>
      <c r="F185" s="91"/>
    </row>
    <row r="186" spans="1:7" x14ac:dyDescent="0.3">
      <c r="A186" s="136">
        <v>323001</v>
      </c>
      <c r="B186" s="273" t="s">
        <v>101</v>
      </c>
      <c r="C186" s="103">
        <f>'Estado Resultado Abril 2024.'!G179</f>
        <v>533893045.17000008</v>
      </c>
      <c r="D186" s="274"/>
      <c r="E186" s="274"/>
      <c r="F186" s="275"/>
    </row>
    <row r="187" spans="1:7" ht="16.2" thickBot="1" x14ac:dyDescent="0.35">
      <c r="A187" s="276"/>
      <c r="B187" s="203" t="s">
        <v>246</v>
      </c>
      <c r="C187" s="204"/>
      <c r="D187" s="277"/>
      <c r="E187" s="277"/>
      <c r="F187" s="205">
        <f>F89+F175</f>
        <v>44348827706</v>
      </c>
    </row>
    <row r="188" spans="1:7" x14ac:dyDescent="0.3">
      <c r="A188" s="139"/>
      <c r="B188" s="17"/>
      <c r="C188" s="88"/>
      <c r="D188" s="61"/>
      <c r="E188" s="61"/>
      <c r="F188" s="67"/>
    </row>
    <row r="189" spans="1:7" x14ac:dyDescent="0.3">
      <c r="A189" s="139"/>
      <c r="B189" s="17"/>
      <c r="C189" s="88"/>
      <c r="D189" s="61"/>
      <c r="E189" s="61"/>
      <c r="F189" s="305"/>
      <c r="G189" s="306"/>
    </row>
    <row r="190" spans="1:7" x14ac:dyDescent="0.3">
      <c r="A190" s="139"/>
      <c r="B190" s="17"/>
      <c r="C190" s="88"/>
      <c r="D190" s="61"/>
      <c r="E190" s="61"/>
      <c r="F190" s="278"/>
    </row>
    <row r="191" spans="1:7" x14ac:dyDescent="0.3">
      <c r="A191" s="139"/>
      <c r="B191" s="17"/>
      <c r="C191" s="88"/>
      <c r="D191" s="61"/>
      <c r="E191" s="61"/>
      <c r="F191" s="67"/>
    </row>
    <row r="192" spans="1:7" x14ac:dyDescent="0.3">
      <c r="A192" s="139"/>
      <c r="B192" s="17"/>
      <c r="C192" s="88"/>
      <c r="D192" s="61"/>
      <c r="E192" s="61"/>
      <c r="F192" s="67"/>
    </row>
    <row r="193" spans="1:9" x14ac:dyDescent="0.3">
      <c r="A193" s="139"/>
      <c r="B193" s="17"/>
      <c r="C193" s="88"/>
      <c r="D193" s="61"/>
      <c r="E193" s="61"/>
      <c r="F193" s="67"/>
    </row>
    <row r="194" spans="1:9" x14ac:dyDescent="0.3">
      <c r="A194" s="139"/>
      <c r="B194" s="17"/>
      <c r="C194" s="88"/>
      <c r="D194" s="61"/>
      <c r="E194" s="61"/>
      <c r="F194" s="67"/>
    </row>
    <row r="195" spans="1:9" x14ac:dyDescent="0.3">
      <c r="A195" s="139"/>
      <c r="B195" s="279"/>
      <c r="C195" s="88"/>
      <c r="D195" s="61"/>
      <c r="E195" s="60"/>
      <c r="F195" s="280"/>
    </row>
    <row r="196" spans="1:9" x14ac:dyDescent="0.3">
      <c r="A196" s="87"/>
      <c r="B196" s="207" t="s">
        <v>449</v>
      </c>
      <c r="C196" s="194"/>
      <c r="D196" s="72"/>
      <c r="E196" s="322" t="s">
        <v>462</v>
      </c>
      <c r="F196" s="323"/>
      <c r="G196" s="162"/>
      <c r="H196" s="162"/>
      <c r="I196" s="162"/>
    </row>
    <row r="197" spans="1:9" x14ac:dyDescent="0.3">
      <c r="A197" s="87"/>
      <c r="B197" s="207" t="s">
        <v>156</v>
      </c>
      <c r="C197" s="194"/>
      <c r="D197" s="194"/>
      <c r="E197" s="320" t="s">
        <v>458</v>
      </c>
      <c r="F197" s="321"/>
      <c r="G197" s="163"/>
      <c r="H197" s="163"/>
      <c r="I197" s="163"/>
    </row>
    <row r="198" spans="1:9" x14ac:dyDescent="0.3">
      <c r="A198" s="206"/>
      <c r="B198" s="207"/>
      <c r="C198" s="194"/>
      <c r="D198" s="194"/>
      <c r="E198" s="61"/>
      <c r="F198" s="67"/>
    </row>
    <row r="199" spans="1:9" x14ac:dyDescent="0.3">
      <c r="A199" s="206"/>
      <c r="B199" s="207"/>
      <c r="C199" s="194"/>
      <c r="D199" s="194"/>
      <c r="E199" s="61"/>
      <c r="F199" s="67"/>
    </row>
    <row r="200" spans="1:9" x14ac:dyDescent="0.3">
      <c r="A200" s="206"/>
      <c r="B200" s="207"/>
      <c r="C200" s="194"/>
      <c r="D200" s="194"/>
      <c r="E200" s="61"/>
      <c r="F200" s="67"/>
    </row>
    <row r="201" spans="1:9" x14ac:dyDescent="0.3">
      <c r="A201" s="206"/>
      <c r="B201" s="207"/>
      <c r="C201" s="60"/>
      <c r="D201" s="60"/>
      <c r="E201" s="207"/>
      <c r="F201" s="86"/>
    </row>
    <row r="202" spans="1:9" x14ac:dyDescent="0.3">
      <c r="A202" s="206"/>
      <c r="B202" s="207"/>
      <c r="C202" s="319" t="s">
        <v>157</v>
      </c>
      <c r="D202" s="319"/>
      <c r="E202" s="207"/>
      <c r="F202" s="86"/>
    </row>
    <row r="203" spans="1:9" x14ac:dyDescent="0.3">
      <c r="A203" s="206"/>
      <c r="B203" s="207"/>
      <c r="C203" s="318" t="s">
        <v>247</v>
      </c>
      <c r="D203" s="318"/>
      <c r="E203" s="207"/>
      <c r="F203" s="86"/>
    </row>
    <row r="204" spans="1:9" x14ac:dyDescent="0.3">
      <c r="A204" s="206"/>
      <c r="B204" s="207"/>
      <c r="C204" s="318" t="s">
        <v>459</v>
      </c>
      <c r="D204" s="318"/>
      <c r="E204" s="207"/>
      <c r="F204" s="86"/>
    </row>
    <row r="205" spans="1:9" x14ac:dyDescent="0.3">
      <c r="A205" s="206"/>
      <c r="B205" s="207"/>
      <c r="C205" s="194"/>
      <c r="D205" s="207"/>
      <c r="E205" s="207"/>
      <c r="F205" s="86"/>
    </row>
    <row r="206" spans="1:9" ht="15" thickBot="1" x14ac:dyDescent="0.35">
      <c r="A206" s="153"/>
      <c r="B206" s="157"/>
      <c r="C206" s="157"/>
      <c r="D206" s="316"/>
      <c r="E206" s="316"/>
      <c r="F206" s="317"/>
    </row>
    <row r="207" spans="1:9" x14ac:dyDescent="0.3">
      <c r="A207" s="147"/>
      <c r="B207" s="194"/>
      <c r="C207" s="61"/>
      <c r="D207" s="61"/>
      <c r="E207" s="61"/>
      <c r="F207" s="61"/>
    </row>
    <row r="208" spans="1:9" x14ac:dyDescent="0.3">
      <c r="A208" s="147"/>
      <c r="B208" s="17"/>
      <c r="C208" s="61"/>
      <c r="D208" s="61"/>
      <c r="E208" s="61"/>
      <c r="F208" s="309">
        <f>F8-F89-F175</f>
        <v>0</v>
      </c>
    </row>
    <row r="209" spans="5:6" x14ac:dyDescent="0.3">
      <c r="F209" s="309">
        <f>F8-F187</f>
        <v>0</v>
      </c>
    </row>
    <row r="210" spans="5:6" x14ac:dyDescent="0.3">
      <c r="E210" s="290"/>
    </row>
    <row r="211" spans="5:6" x14ac:dyDescent="0.3">
      <c r="E211" s="291"/>
    </row>
    <row r="212" spans="5:6" x14ac:dyDescent="0.3">
      <c r="E212" s="291"/>
    </row>
  </sheetData>
  <mergeCells count="23">
    <mergeCell ref="A84:F84"/>
    <mergeCell ref="A85:F85"/>
    <mergeCell ref="A86:F86"/>
    <mergeCell ref="A87:F87"/>
    <mergeCell ref="A169:F169"/>
    <mergeCell ref="D206:F206"/>
    <mergeCell ref="A140:B140"/>
    <mergeCell ref="A152:B152"/>
    <mergeCell ref="A170:F170"/>
    <mergeCell ref="A171:F171"/>
    <mergeCell ref="A172:F172"/>
    <mergeCell ref="C203:D203"/>
    <mergeCell ref="C202:D202"/>
    <mergeCell ref="C204:D204"/>
    <mergeCell ref="E197:F197"/>
    <mergeCell ref="E196:F196"/>
    <mergeCell ref="H6:I6"/>
    <mergeCell ref="A72:B72"/>
    <mergeCell ref="A1:F1"/>
    <mergeCell ref="A2:F2"/>
    <mergeCell ref="A3:F3"/>
    <mergeCell ref="A4:F4"/>
    <mergeCell ref="A34:B34"/>
  </mergeCells>
  <printOptions horizontalCentered="1"/>
  <pageMargins left="0.31496062992125984" right="0.11811023622047245" top="0.35433070866141736" bottom="0.15748031496062992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218"/>
  <sheetViews>
    <sheetView workbookViewId="0">
      <selection sqref="A1:G1"/>
    </sheetView>
  </sheetViews>
  <sheetFormatPr baseColWidth="10" defaultColWidth="11.5546875" defaultRowHeight="13.2" x14ac:dyDescent="0.25"/>
  <cols>
    <col min="1" max="1" width="11.5546875" style="147"/>
    <col min="2" max="2" width="47.44140625" style="61" customWidth="1"/>
    <col min="3" max="3" width="16.6640625" style="61" customWidth="1"/>
    <col min="4" max="4" width="18.33203125" style="61" customWidth="1"/>
    <col min="5" max="5" width="18" style="61" customWidth="1"/>
    <col min="6" max="6" width="20.33203125" style="61" bestFit="1" customWidth="1"/>
    <col min="7" max="7" width="22.33203125" style="61" bestFit="1" customWidth="1"/>
    <col min="8" max="8" width="6.6640625" style="61" customWidth="1"/>
    <col min="9" max="9" width="25.33203125" style="61" customWidth="1"/>
    <col min="10" max="10" width="20" style="61" customWidth="1"/>
    <col min="11" max="16384" width="11.5546875" style="61"/>
  </cols>
  <sheetData>
    <row r="1" spans="1:10" ht="17.399999999999999" x14ac:dyDescent="0.3">
      <c r="A1" s="325" t="s">
        <v>3</v>
      </c>
      <c r="B1" s="325"/>
      <c r="C1" s="325"/>
      <c r="D1" s="325"/>
      <c r="E1" s="325"/>
      <c r="F1" s="325"/>
      <c r="G1" s="325"/>
    </row>
    <row r="2" spans="1:10" ht="17.399999999999999" x14ac:dyDescent="0.3">
      <c r="A2" s="325" t="s">
        <v>248</v>
      </c>
      <c r="B2" s="325"/>
      <c r="C2" s="325"/>
      <c r="D2" s="325"/>
      <c r="E2" s="325"/>
      <c r="F2" s="325"/>
      <c r="G2" s="325"/>
    </row>
    <row r="3" spans="1:10" ht="17.399999999999999" x14ac:dyDescent="0.3">
      <c r="A3" s="325" t="s">
        <v>374</v>
      </c>
      <c r="B3" s="325"/>
      <c r="C3" s="325"/>
      <c r="D3" s="325"/>
      <c r="E3" s="325"/>
      <c r="F3" s="325"/>
      <c r="G3" s="325"/>
    </row>
    <row r="4" spans="1:10" ht="17.399999999999999" x14ac:dyDescent="0.3">
      <c r="A4" s="325" t="s">
        <v>486</v>
      </c>
      <c r="B4" s="325"/>
      <c r="C4" s="325"/>
      <c r="D4" s="325"/>
      <c r="E4" s="325"/>
      <c r="F4" s="325"/>
      <c r="G4" s="325"/>
    </row>
    <row r="5" spans="1:10" ht="17.399999999999999" x14ac:dyDescent="0.3">
      <c r="A5" s="137"/>
      <c r="B5" s="81"/>
      <c r="C5" s="81"/>
      <c r="D5" s="81"/>
      <c r="E5" s="81"/>
      <c r="F5" s="81"/>
      <c r="G5" s="81"/>
    </row>
    <row r="6" spans="1:10" ht="18" thickBot="1" x14ac:dyDescent="0.35">
      <c r="A6" s="137"/>
      <c r="B6" s="81"/>
      <c r="C6" s="81"/>
      <c r="D6" s="81"/>
      <c r="E6" s="81"/>
      <c r="F6" s="81"/>
      <c r="G6" s="81"/>
    </row>
    <row r="7" spans="1:10" ht="15.6" x14ac:dyDescent="0.3">
      <c r="A7" s="138" t="s">
        <v>168</v>
      </c>
      <c r="B7" s="99" t="s">
        <v>169</v>
      </c>
      <c r="C7" s="99" t="s">
        <v>249</v>
      </c>
      <c r="D7" s="99" t="s">
        <v>250</v>
      </c>
      <c r="E7" s="99" t="s">
        <v>171</v>
      </c>
      <c r="F7" s="99" t="s">
        <v>172</v>
      </c>
      <c r="G7" s="100" t="s">
        <v>173</v>
      </c>
      <c r="I7" s="310">
        <v>2024</v>
      </c>
      <c r="J7" s="310"/>
    </row>
    <row r="8" spans="1:10" ht="16.2" thickBot="1" x14ac:dyDescent="0.35">
      <c r="A8" s="139"/>
      <c r="G8" s="67"/>
      <c r="I8" s="212"/>
      <c r="J8" s="212"/>
    </row>
    <row r="9" spans="1:10" ht="15.6" x14ac:dyDescent="0.3">
      <c r="A9" s="140">
        <v>4</v>
      </c>
      <c r="B9" s="85" t="s">
        <v>251</v>
      </c>
      <c r="C9" s="211"/>
      <c r="D9" s="211"/>
      <c r="E9" s="211"/>
      <c r="F9" s="211"/>
      <c r="G9" s="101">
        <f>F10+F23</f>
        <v>12267671699.879999</v>
      </c>
      <c r="I9" s="298" t="s">
        <v>470</v>
      </c>
      <c r="J9" s="299">
        <f>G9</f>
        <v>12267671699.879999</v>
      </c>
    </row>
    <row r="10" spans="1:10" ht="15.6" x14ac:dyDescent="0.3">
      <c r="A10" s="141">
        <v>43</v>
      </c>
      <c r="B10" s="192" t="s">
        <v>252</v>
      </c>
      <c r="C10" s="212"/>
      <c r="D10" s="212"/>
      <c r="E10" s="212"/>
      <c r="F10" s="296">
        <f>E11+E19</f>
        <v>11996079306</v>
      </c>
      <c r="G10" s="67"/>
      <c r="I10" s="300" t="s">
        <v>471</v>
      </c>
      <c r="J10" s="301">
        <f>-F150</f>
        <v>-10256056461</v>
      </c>
    </row>
    <row r="11" spans="1:10" ht="13.8" x14ac:dyDescent="0.25">
      <c r="A11" s="142">
        <v>4340</v>
      </c>
      <c r="B11" s="72" t="s">
        <v>253</v>
      </c>
      <c r="E11" s="214">
        <f>D12+D15</f>
        <v>15987775306</v>
      </c>
      <c r="G11" s="67"/>
      <c r="I11" s="300" t="s">
        <v>453</v>
      </c>
      <c r="J11" s="301">
        <f>-F42</f>
        <v>-1347815901</v>
      </c>
    </row>
    <row r="12" spans="1:10" ht="13.8" x14ac:dyDescent="0.25">
      <c r="A12" s="142">
        <v>434001</v>
      </c>
      <c r="B12" s="72" t="s">
        <v>254</v>
      </c>
      <c r="D12" s="214">
        <f>C13+C14</f>
        <v>15966784000</v>
      </c>
      <c r="G12" s="67"/>
      <c r="I12" s="300" t="s">
        <v>472</v>
      </c>
      <c r="J12" s="301">
        <f>-F129</f>
        <v>-127942864</v>
      </c>
    </row>
    <row r="13" spans="1:10" ht="13.8" x14ac:dyDescent="0.25">
      <c r="A13" s="143">
        <v>43400101</v>
      </c>
      <c r="B13" s="68" t="s">
        <v>255</v>
      </c>
      <c r="C13" s="215">
        <v>2053724000</v>
      </c>
      <c r="D13" s="68"/>
      <c r="E13" s="68"/>
      <c r="F13" s="68"/>
      <c r="G13" s="67"/>
      <c r="I13" s="300" t="s">
        <v>473</v>
      </c>
      <c r="J13" s="301">
        <f>-F169</f>
        <v>-1963428.71</v>
      </c>
    </row>
    <row r="14" spans="1:10" ht="14.4" thickBot="1" x14ac:dyDescent="0.3">
      <c r="A14" s="143">
        <v>43400102</v>
      </c>
      <c r="B14" s="68" t="s">
        <v>256</v>
      </c>
      <c r="C14" s="92">
        <v>13913060000</v>
      </c>
      <c r="D14" s="68"/>
      <c r="E14" s="68"/>
      <c r="F14" s="68"/>
      <c r="G14" s="67"/>
      <c r="I14" s="302" t="s">
        <v>466</v>
      </c>
      <c r="J14" s="303">
        <f>SUM(J9:J13)</f>
        <v>533893045.16999918</v>
      </c>
    </row>
    <row r="15" spans="1:10" x14ac:dyDescent="0.25">
      <c r="A15" s="142">
        <v>434002</v>
      </c>
      <c r="B15" s="72" t="s">
        <v>257</v>
      </c>
      <c r="D15" s="214">
        <f>SUM(C16:C18)</f>
        <v>20991306</v>
      </c>
      <c r="G15" s="67"/>
    </row>
    <row r="16" spans="1:10" x14ac:dyDescent="0.25">
      <c r="A16" s="143">
        <v>43400202</v>
      </c>
      <c r="B16" s="68" t="s">
        <v>258</v>
      </c>
      <c r="C16" s="215">
        <v>13425391</v>
      </c>
      <c r="D16" s="68"/>
      <c r="E16" s="68"/>
      <c r="F16" s="68"/>
      <c r="G16" s="69"/>
      <c r="J16" s="308"/>
    </row>
    <row r="17" spans="1:10" x14ac:dyDescent="0.25">
      <c r="A17" s="143">
        <v>43400206</v>
      </c>
      <c r="B17" s="68" t="s">
        <v>259</v>
      </c>
      <c r="C17" s="215">
        <v>7565915</v>
      </c>
      <c r="D17" s="68"/>
      <c r="E17" s="68"/>
      <c r="F17" s="68"/>
      <c r="G17" s="69"/>
    </row>
    <row r="18" spans="1:10" x14ac:dyDescent="0.25">
      <c r="A18" s="143">
        <v>43400209</v>
      </c>
      <c r="B18" s="68" t="s">
        <v>260</v>
      </c>
      <c r="C18" s="92"/>
      <c r="D18" s="68"/>
      <c r="E18" s="68"/>
      <c r="F18" s="68"/>
      <c r="G18" s="69"/>
      <c r="J18" s="284"/>
    </row>
    <row r="19" spans="1:10" x14ac:dyDescent="0.25">
      <c r="A19" s="142">
        <v>4395</v>
      </c>
      <c r="B19" s="72" t="s">
        <v>261</v>
      </c>
      <c r="E19" s="214">
        <f>D20</f>
        <v>-3991696000</v>
      </c>
      <c r="G19" s="67"/>
    </row>
    <row r="20" spans="1:10" x14ac:dyDescent="0.25">
      <c r="A20" s="139">
        <v>439508</v>
      </c>
      <c r="B20" s="61" t="s">
        <v>104</v>
      </c>
      <c r="D20" s="214">
        <f>SUM(C21:C22)</f>
        <v>-3991696000</v>
      </c>
      <c r="G20" s="67"/>
    </row>
    <row r="21" spans="1:10" x14ac:dyDescent="0.25">
      <c r="A21" s="143">
        <v>43950801</v>
      </c>
      <c r="B21" s="68" t="s">
        <v>112</v>
      </c>
      <c r="C21" s="215">
        <v>-798339200</v>
      </c>
      <c r="D21" s="68"/>
      <c r="E21" s="68"/>
      <c r="F21" s="68"/>
      <c r="G21" s="69"/>
      <c r="H21" s="68"/>
    </row>
    <row r="22" spans="1:10" x14ac:dyDescent="0.25">
      <c r="A22" s="143">
        <v>43950802</v>
      </c>
      <c r="B22" s="68" t="s">
        <v>262</v>
      </c>
      <c r="C22" s="92">
        <v>-3193356800</v>
      </c>
      <c r="D22" s="68"/>
      <c r="E22" s="68"/>
      <c r="F22" s="68"/>
      <c r="G22" s="69"/>
      <c r="H22" s="68"/>
    </row>
    <row r="23" spans="1:10" ht="15.6" x14ac:dyDescent="0.3">
      <c r="A23" s="141">
        <v>48</v>
      </c>
      <c r="B23" s="216" t="s">
        <v>263</v>
      </c>
      <c r="C23" s="212"/>
      <c r="D23" s="212"/>
      <c r="E23" s="217"/>
      <c r="F23" s="213">
        <f>E24+E28+E31</f>
        <v>271592393.88</v>
      </c>
      <c r="G23" s="93"/>
    </row>
    <row r="24" spans="1:10" x14ac:dyDescent="0.25">
      <c r="A24" s="142">
        <v>4802</v>
      </c>
      <c r="B24" s="72" t="s">
        <v>264</v>
      </c>
      <c r="E24" s="214">
        <f>D25</f>
        <v>177207896.17000002</v>
      </c>
      <c r="F24" s="68"/>
      <c r="G24" s="67"/>
    </row>
    <row r="25" spans="1:10" x14ac:dyDescent="0.25">
      <c r="A25" s="143"/>
      <c r="B25" s="68"/>
      <c r="C25" s="68"/>
      <c r="D25" s="218">
        <f>SUM(C26:C27)</f>
        <v>177207896.17000002</v>
      </c>
      <c r="E25" s="215"/>
      <c r="F25" s="68"/>
      <c r="G25" s="67"/>
    </row>
    <row r="26" spans="1:10" x14ac:dyDescent="0.25">
      <c r="A26" s="143">
        <v>480201</v>
      </c>
      <c r="B26" s="68" t="s">
        <v>265</v>
      </c>
      <c r="C26" s="215">
        <v>111836120</v>
      </c>
      <c r="D26" s="218"/>
      <c r="E26" s="215"/>
      <c r="F26" s="68"/>
      <c r="G26" s="67"/>
    </row>
    <row r="27" spans="1:10" x14ac:dyDescent="0.25">
      <c r="A27" s="143">
        <v>480204</v>
      </c>
      <c r="B27" s="68" t="s">
        <v>266</v>
      </c>
      <c r="C27" s="215">
        <v>65371776.170000002</v>
      </c>
      <c r="D27" s="68"/>
      <c r="E27" s="68"/>
      <c r="F27" s="68"/>
      <c r="G27" s="67"/>
      <c r="I27" s="70"/>
    </row>
    <row r="28" spans="1:10" x14ac:dyDescent="0.25">
      <c r="A28" s="142">
        <v>4805</v>
      </c>
      <c r="B28" s="72" t="s">
        <v>264</v>
      </c>
      <c r="C28" s="94"/>
      <c r="D28" s="218"/>
      <c r="E28" s="214">
        <f>D29</f>
        <v>9697605.1699999999</v>
      </c>
      <c r="F28" s="68"/>
      <c r="G28" s="67"/>
      <c r="I28" s="70"/>
    </row>
    <row r="29" spans="1:10" x14ac:dyDescent="0.25">
      <c r="A29" s="143">
        <v>480590</v>
      </c>
      <c r="B29" s="68" t="s">
        <v>117</v>
      </c>
      <c r="C29" s="94"/>
      <c r="D29" s="218">
        <f>C30</f>
        <v>9697605.1699999999</v>
      </c>
      <c r="E29" s="68"/>
      <c r="F29" s="68"/>
      <c r="G29" s="67"/>
      <c r="I29" s="70"/>
    </row>
    <row r="30" spans="1:10" x14ac:dyDescent="0.25">
      <c r="A30" s="143">
        <v>480590</v>
      </c>
      <c r="B30" s="68" t="s">
        <v>117</v>
      </c>
      <c r="C30" s="94">
        <v>9697605.1699999999</v>
      </c>
      <c r="D30" s="68"/>
      <c r="E30" s="68"/>
      <c r="F30" s="68"/>
      <c r="G30" s="67"/>
      <c r="I30" s="70"/>
    </row>
    <row r="31" spans="1:10" x14ac:dyDescent="0.25">
      <c r="A31" s="142">
        <v>4808</v>
      </c>
      <c r="B31" s="72" t="s">
        <v>267</v>
      </c>
      <c r="C31" s="75"/>
      <c r="D31" s="72"/>
      <c r="E31" s="214">
        <f>D32</f>
        <v>84686892.540000007</v>
      </c>
      <c r="F31" s="68"/>
      <c r="G31" s="67"/>
    </row>
    <row r="32" spans="1:10" x14ac:dyDescent="0.25">
      <c r="A32" s="142">
        <v>4808</v>
      </c>
      <c r="B32" s="72" t="s">
        <v>267</v>
      </c>
      <c r="C32" s="75"/>
      <c r="D32" s="219">
        <f>SUM(C33:C39)</f>
        <v>84686892.540000007</v>
      </c>
      <c r="E32" s="214"/>
      <c r="F32" s="68"/>
      <c r="G32" s="67"/>
    </row>
    <row r="33" spans="1:7" x14ac:dyDescent="0.25">
      <c r="A33" s="143">
        <v>480817</v>
      </c>
      <c r="B33" s="68" t="s">
        <v>189</v>
      </c>
      <c r="C33" s="71">
        <v>56842480</v>
      </c>
      <c r="D33" s="68"/>
      <c r="E33" s="215"/>
      <c r="F33" s="68"/>
      <c r="G33" s="67"/>
    </row>
    <row r="34" spans="1:7" x14ac:dyDescent="0.25">
      <c r="A34" s="143">
        <v>480818</v>
      </c>
      <c r="B34" s="68" t="s">
        <v>368</v>
      </c>
      <c r="C34" s="71">
        <v>2403600</v>
      </c>
      <c r="D34" s="68"/>
      <c r="E34" s="215"/>
      <c r="F34" s="68"/>
      <c r="G34" s="67"/>
    </row>
    <row r="35" spans="1:7" x14ac:dyDescent="0.25">
      <c r="A35" s="143">
        <v>480819</v>
      </c>
      <c r="B35" s="68" t="s">
        <v>369</v>
      </c>
      <c r="C35" s="71">
        <v>421250</v>
      </c>
      <c r="D35" s="68"/>
      <c r="E35" s="215"/>
      <c r="F35" s="68"/>
      <c r="G35" s="67"/>
    </row>
    <row r="36" spans="1:7" x14ac:dyDescent="0.25">
      <c r="A36" s="143">
        <v>480825</v>
      </c>
      <c r="B36" s="68" t="s">
        <v>268</v>
      </c>
      <c r="C36" s="71"/>
      <c r="D36" s="68"/>
      <c r="E36" s="215"/>
      <c r="F36" s="68"/>
      <c r="G36" s="67"/>
    </row>
    <row r="37" spans="1:7" x14ac:dyDescent="0.25">
      <c r="A37" s="143">
        <v>480826</v>
      </c>
      <c r="B37" s="68" t="s">
        <v>269</v>
      </c>
      <c r="C37" s="71">
        <v>19223739</v>
      </c>
      <c r="D37" s="68"/>
      <c r="E37" s="215"/>
      <c r="F37" s="68"/>
      <c r="G37" s="67"/>
    </row>
    <row r="38" spans="1:7" x14ac:dyDescent="0.25">
      <c r="A38" s="143">
        <v>480828</v>
      </c>
      <c r="B38" s="68" t="s">
        <v>166</v>
      </c>
      <c r="C38" s="71"/>
      <c r="D38" s="68"/>
      <c r="E38" s="215"/>
      <c r="F38" s="68"/>
      <c r="G38" s="67"/>
    </row>
    <row r="39" spans="1:7" x14ac:dyDescent="0.25">
      <c r="A39" s="143">
        <v>480890</v>
      </c>
      <c r="B39" s="68" t="s">
        <v>114</v>
      </c>
      <c r="C39" s="92">
        <v>5795823.54</v>
      </c>
      <c r="D39" s="68"/>
      <c r="E39" s="215"/>
      <c r="F39" s="68"/>
      <c r="G39" s="67"/>
    </row>
    <row r="40" spans="1:7" x14ac:dyDescent="0.25">
      <c r="A40" s="143"/>
      <c r="B40" s="68"/>
      <c r="C40" s="94"/>
      <c r="D40" s="68"/>
      <c r="E40" s="68"/>
      <c r="F40" s="68"/>
      <c r="G40" s="69"/>
    </row>
    <row r="41" spans="1:7" ht="15.6" x14ac:dyDescent="0.3">
      <c r="A41" s="140">
        <v>5</v>
      </c>
      <c r="B41" s="211" t="s">
        <v>270</v>
      </c>
      <c r="C41" s="211"/>
      <c r="D41" s="211"/>
      <c r="E41" s="211"/>
      <c r="F41" s="211"/>
      <c r="G41" s="101">
        <f>F42+F129+F150+F169</f>
        <v>11733778654.709999</v>
      </c>
    </row>
    <row r="42" spans="1:7" ht="15.6" x14ac:dyDescent="0.3">
      <c r="A42" s="141">
        <v>51</v>
      </c>
      <c r="B42" s="216" t="s">
        <v>271</v>
      </c>
      <c r="C42" s="212"/>
      <c r="D42" s="216"/>
      <c r="E42" s="216"/>
      <c r="F42" s="213">
        <f>E43+E50+E53+E62+E67+E80+E87+E118</f>
        <v>1347815901</v>
      </c>
      <c r="G42" s="93"/>
    </row>
    <row r="43" spans="1:7" x14ac:dyDescent="0.25">
      <c r="A43" s="142">
        <v>5101</v>
      </c>
      <c r="B43" s="72" t="s">
        <v>272</v>
      </c>
      <c r="C43" s="72"/>
      <c r="D43" s="72"/>
      <c r="E43" s="214">
        <f>D44+D46+D48</f>
        <v>559331530</v>
      </c>
      <c r="F43" s="72"/>
      <c r="G43" s="67"/>
    </row>
    <row r="44" spans="1:7" x14ac:dyDescent="0.25">
      <c r="A44" s="144">
        <v>510101</v>
      </c>
      <c r="B44" s="220" t="s">
        <v>273</v>
      </c>
      <c r="C44" s="220"/>
      <c r="D44" s="218">
        <f>C45</f>
        <v>538988307</v>
      </c>
      <c r="E44" s="220"/>
      <c r="F44" s="220"/>
      <c r="G44" s="69"/>
    </row>
    <row r="45" spans="1:7" x14ac:dyDescent="0.25">
      <c r="A45" s="143">
        <v>51010101</v>
      </c>
      <c r="B45" s="68" t="s">
        <v>274</v>
      </c>
      <c r="C45" s="94">
        <v>538988307</v>
      </c>
      <c r="D45" s="68"/>
      <c r="E45" s="68"/>
      <c r="F45" s="68"/>
      <c r="G45" s="69"/>
    </row>
    <row r="46" spans="1:7" x14ac:dyDescent="0.25">
      <c r="A46" s="143">
        <v>510119</v>
      </c>
      <c r="B46" s="68" t="s">
        <v>275</v>
      </c>
      <c r="C46" s="215">
        <v>0</v>
      </c>
      <c r="D46" s="218">
        <f>C47</f>
        <v>19047223</v>
      </c>
      <c r="E46" s="68"/>
      <c r="F46" s="68"/>
      <c r="G46" s="69"/>
    </row>
    <row r="47" spans="1:7" x14ac:dyDescent="0.25">
      <c r="A47" s="143">
        <v>51011901</v>
      </c>
      <c r="B47" s="68" t="s">
        <v>276</v>
      </c>
      <c r="C47" s="215">
        <v>19047223</v>
      </c>
      <c r="D47" s="68"/>
      <c r="E47" s="68"/>
      <c r="F47" s="68"/>
      <c r="G47" s="69"/>
    </row>
    <row r="48" spans="1:7" x14ac:dyDescent="0.25">
      <c r="A48" s="143">
        <v>510123</v>
      </c>
      <c r="B48" s="68" t="s">
        <v>277</v>
      </c>
      <c r="C48" s="68">
        <v>0</v>
      </c>
      <c r="D48" s="218">
        <f>C49</f>
        <v>1296000</v>
      </c>
      <c r="E48" s="68"/>
      <c r="F48" s="68"/>
      <c r="G48" s="69"/>
    </row>
    <row r="49" spans="1:7" x14ac:dyDescent="0.25">
      <c r="A49" s="143">
        <v>51012301</v>
      </c>
      <c r="B49" s="68" t="s">
        <v>278</v>
      </c>
      <c r="C49" s="92">
        <v>1296000</v>
      </c>
      <c r="D49" s="68"/>
      <c r="E49" s="68"/>
      <c r="F49" s="68"/>
      <c r="G49" s="69"/>
    </row>
    <row r="50" spans="1:7" x14ac:dyDescent="0.25">
      <c r="A50" s="142">
        <v>5102</v>
      </c>
      <c r="B50" s="72" t="s">
        <v>279</v>
      </c>
      <c r="C50" s="72"/>
      <c r="D50" s="72"/>
      <c r="E50" s="214">
        <f>D51</f>
        <v>0</v>
      </c>
      <c r="F50" s="68"/>
      <c r="G50" s="69"/>
    </row>
    <row r="51" spans="1:7" x14ac:dyDescent="0.25">
      <c r="A51" s="144">
        <v>510203</v>
      </c>
      <c r="B51" s="220" t="s">
        <v>166</v>
      </c>
      <c r="C51" s="220"/>
      <c r="D51" s="218">
        <f>C52</f>
        <v>0</v>
      </c>
      <c r="E51" s="72"/>
      <c r="F51" s="68"/>
      <c r="G51" s="69"/>
    </row>
    <row r="52" spans="1:7" x14ac:dyDescent="0.25">
      <c r="A52" s="143">
        <v>51020301</v>
      </c>
      <c r="B52" s="68" t="s">
        <v>280</v>
      </c>
      <c r="C52" s="92">
        <v>0</v>
      </c>
      <c r="D52" s="68"/>
      <c r="E52" s="68"/>
      <c r="F52" s="68"/>
      <c r="G52" s="69"/>
    </row>
    <row r="53" spans="1:7" x14ac:dyDescent="0.25">
      <c r="A53" s="142">
        <v>5103</v>
      </c>
      <c r="B53" s="72" t="s">
        <v>281</v>
      </c>
      <c r="C53" s="72"/>
      <c r="D53" s="72"/>
      <c r="E53" s="214">
        <f>D54+D56+D58+D60</f>
        <v>128977400</v>
      </c>
      <c r="F53" s="72"/>
      <c r="G53" s="95"/>
    </row>
    <row r="54" spans="1:7" x14ac:dyDescent="0.25">
      <c r="A54" s="144">
        <v>510302</v>
      </c>
      <c r="B54" s="220" t="s">
        <v>282</v>
      </c>
      <c r="C54" s="220"/>
      <c r="D54" s="218">
        <f>C55</f>
        <v>25032600</v>
      </c>
      <c r="E54" s="68"/>
      <c r="F54" s="68"/>
      <c r="G54" s="69"/>
    </row>
    <row r="55" spans="1:7" x14ac:dyDescent="0.25">
      <c r="A55" s="143">
        <v>51030201</v>
      </c>
      <c r="B55" s="68" t="s">
        <v>283</v>
      </c>
      <c r="C55" s="92">
        <v>25032600</v>
      </c>
      <c r="D55" s="68"/>
      <c r="E55" s="68"/>
      <c r="F55" s="68"/>
      <c r="G55" s="69"/>
    </row>
    <row r="56" spans="1:7" x14ac:dyDescent="0.25">
      <c r="A56" s="144">
        <v>510303</v>
      </c>
      <c r="B56" s="220" t="s">
        <v>284</v>
      </c>
      <c r="C56" s="220"/>
      <c r="D56" s="218">
        <f>C57</f>
        <v>13800</v>
      </c>
      <c r="E56" s="68"/>
      <c r="F56" s="68"/>
      <c r="G56" s="69"/>
    </row>
    <row r="57" spans="1:7" x14ac:dyDescent="0.25">
      <c r="A57" s="143">
        <v>51030301</v>
      </c>
      <c r="B57" s="68" t="s">
        <v>285</v>
      </c>
      <c r="C57" s="92">
        <v>13800</v>
      </c>
      <c r="D57" s="68"/>
      <c r="E57" s="68"/>
      <c r="F57" s="68"/>
      <c r="G57" s="69"/>
    </row>
    <row r="58" spans="1:7" x14ac:dyDescent="0.25">
      <c r="A58" s="144">
        <v>510305</v>
      </c>
      <c r="B58" s="220" t="s">
        <v>286</v>
      </c>
      <c r="C58" s="220"/>
      <c r="D58" s="218">
        <f>C59</f>
        <v>2914200</v>
      </c>
      <c r="E58" s="220"/>
      <c r="F58" s="68"/>
      <c r="G58" s="69"/>
    </row>
    <row r="59" spans="1:7" x14ac:dyDescent="0.25">
      <c r="A59" s="143">
        <v>51030501</v>
      </c>
      <c r="B59" s="68" t="s">
        <v>287</v>
      </c>
      <c r="C59" s="92">
        <v>2914200</v>
      </c>
      <c r="D59" s="68"/>
      <c r="E59" s="68"/>
      <c r="F59" s="68"/>
      <c r="G59" s="69"/>
    </row>
    <row r="60" spans="1:7" x14ac:dyDescent="0.25">
      <c r="A60" s="144">
        <v>510390</v>
      </c>
      <c r="B60" s="220" t="s">
        <v>288</v>
      </c>
      <c r="C60" s="220"/>
      <c r="D60" s="218">
        <f>C61</f>
        <v>101016800</v>
      </c>
      <c r="E60" s="220"/>
      <c r="F60" s="68"/>
      <c r="G60" s="69"/>
    </row>
    <row r="61" spans="1:7" x14ac:dyDescent="0.25">
      <c r="A61" s="143">
        <v>51039001</v>
      </c>
      <c r="B61" s="68" t="s">
        <v>289</v>
      </c>
      <c r="C61" s="92">
        <v>101016800</v>
      </c>
      <c r="D61" s="68"/>
      <c r="E61" s="68"/>
      <c r="F61" s="68"/>
      <c r="G61" s="69"/>
    </row>
    <row r="62" spans="1:7" x14ac:dyDescent="0.25">
      <c r="A62" s="142">
        <v>5104</v>
      </c>
      <c r="B62" s="72" t="s">
        <v>290</v>
      </c>
      <c r="C62" s="94"/>
      <c r="D62" s="68"/>
      <c r="E62" s="214">
        <f>D63+D65</f>
        <v>0</v>
      </c>
      <c r="F62" s="68"/>
      <c r="G62" s="69"/>
    </row>
    <row r="63" spans="1:7" x14ac:dyDescent="0.25">
      <c r="A63" s="144">
        <v>510401</v>
      </c>
      <c r="B63" s="220" t="s">
        <v>291</v>
      </c>
      <c r="C63" s="220"/>
      <c r="D63" s="218">
        <f>C64</f>
        <v>0</v>
      </c>
      <c r="E63" s="68"/>
      <c r="F63" s="68"/>
      <c r="G63" s="69"/>
    </row>
    <row r="64" spans="1:7" x14ac:dyDescent="0.25">
      <c r="A64" s="143">
        <v>51040101</v>
      </c>
      <c r="B64" s="68" t="s">
        <v>292</v>
      </c>
      <c r="C64" s="92">
        <v>0</v>
      </c>
      <c r="D64" s="68"/>
      <c r="E64" s="68"/>
      <c r="F64" s="68"/>
      <c r="G64" s="69"/>
    </row>
    <row r="65" spans="1:7" x14ac:dyDescent="0.25">
      <c r="A65" s="144">
        <v>510402</v>
      </c>
      <c r="B65" s="220" t="s">
        <v>293</v>
      </c>
      <c r="C65" s="220"/>
      <c r="D65" s="218">
        <f>C66</f>
        <v>0</v>
      </c>
      <c r="E65" s="68"/>
      <c r="F65" s="68"/>
      <c r="G65" s="69"/>
    </row>
    <row r="66" spans="1:7" x14ac:dyDescent="0.25">
      <c r="A66" s="143">
        <v>51040201</v>
      </c>
      <c r="B66" s="68" t="s">
        <v>293</v>
      </c>
      <c r="C66" s="92">
        <v>0</v>
      </c>
      <c r="D66" s="68"/>
      <c r="E66" s="68"/>
      <c r="F66" s="68"/>
      <c r="G66" s="69"/>
    </row>
    <row r="67" spans="1:7" x14ac:dyDescent="0.25">
      <c r="A67" s="142">
        <v>5107</v>
      </c>
      <c r="B67" s="72" t="s">
        <v>294</v>
      </c>
      <c r="C67" s="72"/>
      <c r="D67" s="72"/>
      <c r="E67" s="214">
        <f>D68+D70+D72+D74+D76+D78</f>
        <v>198689385</v>
      </c>
      <c r="F67" s="68"/>
      <c r="G67" s="69"/>
    </row>
    <row r="68" spans="1:7" x14ac:dyDescent="0.25">
      <c r="A68" s="144">
        <v>510701</v>
      </c>
      <c r="B68" s="220" t="s">
        <v>88</v>
      </c>
      <c r="C68" s="220"/>
      <c r="D68" s="218">
        <f>C69</f>
        <v>42828897</v>
      </c>
      <c r="E68" s="68"/>
      <c r="F68" s="68"/>
      <c r="G68" s="69"/>
    </row>
    <row r="69" spans="1:7" x14ac:dyDescent="0.25">
      <c r="A69" s="143">
        <v>51070101</v>
      </c>
      <c r="B69" s="68" t="s">
        <v>295</v>
      </c>
      <c r="C69" s="92">
        <v>42828897</v>
      </c>
      <c r="D69" s="68"/>
      <c r="E69" s="68"/>
      <c r="F69" s="68"/>
      <c r="G69" s="69"/>
    </row>
    <row r="70" spans="1:7" x14ac:dyDescent="0.25">
      <c r="A70" s="144">
        <v>510702</v>
      </c>
      <c r="B70" s="220" t="s">
        <v>87</v>
      </c>
      <c r="C70" s="220"/>
      <c r="D70" s="218">
        <f>C71</f>
        <v>102255215</v>
      </c>
      <c r="E70" s="68"/>
      <c r="F70" s="68"/>
      <c r="G70" s="69"/>
    </row>
    <row r="71" spans="1:7" x14ac:dyDescent="0.25">
      <c r="A71" s="143">
        <v>51070201</v>
      </c>
      <c r="B71" s="68" t="s">
        <v>296</v>
      </c>
      <c r="C71" s="92">
        <v>102255215</v>
      </c>
      <c r="D71" s="68"/>
      <c r="E71" s="68"/>
      <c r="F71" s="68"/>
      <c r="G71" s="69"/>
    </row>
    <row r="72" spans="1:7" x14ac:dyDescent="0.25">
      <c r="A72" s="144">
        <v>510703</v>
      </c>
      <c r="B72" s="220" t="s">
        <v>297</v>
      </c>
      <c r="C72" s="220"/>
      <c r="D72" s="218">
        <f>C73</f>
        <v>0</v>
      </c>
      <c r="E72" s="68"/>
      <c r="F72" s="68"/>
      <c r="G72" s="69"/>
    </row>
    <row r="73" spans="1:7" x14ac:dyDescent="0.25">
      <c r="A73" s="143">
        <v>51070301</v>
      </c>
      <c r="B73" s="68" t="s">
        <v>298</v>
      </c>
      <c r="C73" s="92">
        <v>0</v>
      </c>
      <c r="D73" s="68"/>
      <c r="E73" s="68"/>
      <c r="F73" s="68"/>
      <c r="G73" s="69"/>
    </row>
    <row r="74" spans="1:7" x14ac:dyDescent="0.25">
      <c r="A74" s="144">
        <v>510704</v>
      </c>
      <c r="B74" s="220" t="s">
        <v>89</v>
      </c>
      <c r="C74" s="220"/>
      <c r="D74" s="218">
        <f>C75</f>
        <v>29594087</v>
      </c>
      <c r="E74" s="68"/>
      <c r="F74" s="68"/>
      <c r="G74" s="69"/>
    </row>
    <row r="75" spans="1:7" x14ac:dyDescent="0.25">
      <c r="A75" s="143">
        <v>51070401</v>
      </c>
      <c r="B75" s="68" t="s">
        <v>299</v>
      </c>
      <c r="C75" s="92">
        <v>29594087</v>
      </c>
      <c r="D75" s="68"/>
      <c r="E75" s="68"/>
      <c r="F75" s="68"/>
      <c r="G75" s="69"/>
    </row>
    <row r="76" spans="1:7" x14ac:dyDescent="0.25">
      <c r="A76" s="144">
        <v>510705</v>
      </c>
      <c r="B76" s="220" t="s">
        <v>300</v>
      </c>
      <c r="C76" s="220"/>
      <c r="D76" s="218">
        <f>C77</f>
        <v>5587825</v>
      </c>
      <c r="E76" s="68"/>
      <c r="F76" s="68"/>
      <c r="G76" s="69"/>
    </row>
    <row r="77" spans="1:7" x14ac:dyDescent="0.25">
      <c r="A77" s="143">
        <v>51070501</v>
      </c>
      <c r="B77" s="68" t="s">
        <v>301</v>
      </c>
      <c r="C77" s="92">
        <v>5587825</v>
      </c>
      <c r="D77" s="68"/>
      <c r="E77" s="68"/>
      <c r="F77" s="68"/>
      <c r="G77" s="69"/>
    </row>
    <row r="78" spans="1:7" x14ac:dyDescent="0.25">
      <c r="A78" s="144">
        <v>510706</v>
      </c>
      <c r="B78" s="220" t="s">
        <v>302</v>
      </c>
      <c r="C78" s="220"/>
      <c r="D78" s="218">
        <f>C79</f>
        <v>18423361</v>
      </c>
      <c r="E78" s="68"/>
      <c r="F78" s="68"/>
      <c r="G78" s="69"/>
    </row>
    <row r="79" spans="1:7" x14ac:dyDescent="0.25">
      <c r="A79" s="143">
        <v>51070601</v>
      </c>
      <c r="B79" s="68" t="s">
        <v>303</v>
      </c>
      <c r="C79" s="92">
        <v>18423361</v>
      </c>
      <c r="D79" s="68"/>
      <c r="E79" s="68"/>
      <c r="F79" s="68"/>
      <c r="G79" s="69"/>
    </row>
    <row r="80" spans="1:7" x14ac:dyDescent="0.25">
      <c r="A80" s="142">
        <v>5108</v>
      </c>
      <c r="B80" s="72" t="s">
        <v>304</v>
      </c>
      <c r="C80" s="72"/>
      <c r="D80" s="72"/>
      <c r="E80" s="214">
        <f>D81+D85</f>
        <v>5010500</v>
      </c>
      <c r="F80" s="68"/>
      <c r="G80" s="69"/>
    </row>
    <row r="81" spans="1:7" x14ac:dyDescent="0.25">
      <c r="A81" s="144">
        <v>510803</v>
      </c>
      <c r="B81" s="220" t="s">
        <v>305</v>
      </c>
      <c r="C81" s="198"/>
      <c r="D81" s="218">
        <f>SUM(C82:C84)</f>
        <v>5010500</v>
      </c>
      <c r="E81" s="68"/>
      <c r="F81" s="68"/>
      <c r="G81" s="69"/>
    </row>
    <row r="82" spans="1:7" x14ac:dyDescent="0.25">
      <c r="A82" s="143">
        <v>51080301</v>
      </c>
      <c r="B82" s="68" t="s">
        <v>306</v>
      </c>
      <c r="C82" s="94">
        <v>0</v>
      </c>
      <c r="D82" s="68"/>
      <c r="E82" s="68"/>
      <c r="F82" s="68"/>
      <c r="G82" s="69"/>
    </row>
    <row r="83" spans="1:7" x14ac:dyDescent="0.25">
      <c r="A83" s="143">
        <v>51080302</v>
      </c>
      <c r="B83" s="68" t="s">
        <v>307</v>
      </c>
      <c r="C83" s="94">
        <v>0</v>
      </c>
      <c r="D83" s="68"/>
      <c r="E83" s="68"/>
      <c r="F83" s="68"/>
      <c r="G83" s="69"/>
    </row>
    <row r="84" spans="1:7" x14ac:dyDescent="0.25">
      <c r="A84" s="143">
        <v>51080303</v>
      </c>
      <c r="B84" s="68" t="s">
        <v>308</v>
      </c>
      <c r="C84" s="92">
        <v>5010500</v>
      </c>
      <c r="D84" s="68"/>
      <c r="E84" s="68"/>
      <c r="F84" s="68"/>
      <c r="G84" s="69"/>
    </row>
    <row r="85" spans="1:7" x14ac:dyDescent="0.25">
      <c r="A85" s="144">
        <v>510804</v>
      </c>
      <c r="B85" s="220" t="s">
        <v>305</v>
      </c>
      <c r="C85" s="198"/>
      <c r="D85" s="218">
        <f>C86</f>
        <v>0</v>
      </c>
      <c r="E85" s="68"/>
      <c r="F85" s="68"/>
      <c r="G85" s="69"/>
    </row>
    <row r="86" spans="1:7" x14ac:dyDescent="0.25">
      <c r="A86" s="143">
        <v>51080401</v>
      </c>
      <c r="B86" s="68" t="s">
        <v>309</v>
      </c>
      <c r="C86" s="92">
        <v>0</v>
      </c>
      <c r="D86" s="68"/>
      <c r="E86" s="68"/>
      <c r="F86" s="68"/>
      <c r="G86" s="69"/>
    </row>
    <row r="87" spans="1:7" x14ac:dyDescent="0.25">
      <c r="A87" s="142">
        <v>5111</v>
      </c>
      <c r="B87" s="72" t="s">
        <v>310</v>
      </c>
      <c r="C87" s="72"/>
      <c r="D87" s="72"/>
      <c r="E87" s="214">
        <f>D88+D90+D92+D95+D97+D99+D101+D103+D105+D107+D109+D111+D113+D116</f>
        <v>334426257</v>
      </c>
      <c r="F87" s="68"/>
      <c r="G87" s="69"/>
    </row>
    <row r="88" spans="1:7" x14ac:dyDescent="0.25">
      <c r="A88" s="144">
        <v>511110</v>
      </c>
      <c r="B88" s="220" t="s">
        <v>311</v>
      </c>
      <c r="C88" s="220"/>
      <c r="D88" s="218">
        <f>C89</f>
        <v>15999840</v>
      </c>
      <c r="E88" s="214"/>
      <c r="F88" s="68"/>
      <c r="G88" s="69"/>
    </row>
    <row r="89" spans="1:7" x14ac:dyDescent="0.25">
      <c r="A89" s="143">
        <v>51111001</v>
      </c>
      <c r="B89" s="68" t="s">
        <v>312</v>
      </c>
      <c r="C89" s="92">
        <v>15999840</v>
      </c>
      <c r="D89" s="68"/>
      <c r="E89" s="214"/>
      <c r="F89" s="68"/>
      <c r="G89" s="69"/>
    </row>
    <row r="90" spans="1:7" x14ac:dyDescent="0.25">
      <c r="A90" s="144">
        <v>511114</v>
      </c>
      <c r="B90" s="220" t="s">
        <v>313</v>
      </c>
      <c r="C90" s="220"/>
      <c r="D90" s="218">
        <f>C91</f>
        <v>9337265</v>
      </c>
      <c r="E90" s="68"/>
      <c r="F90" s="68"/>
      <c r="G90" s="69"/>
    </row>
    <row r="91" spans="1:7" x14ac:dyDescent="0.25">
      <c r="A91" s="143">
        <v>51111401</v>
      </c>
      <c r="B91" s="68" t="s">
        <v>314</v>
      </c>
      <c r="C91" s="92">
        <v>9337265</v>
      </c>
      <c r="D91" s="68"/>
      <c r="E91" s="68"/>
      <c r="F91" s="68"/>
      <c r="G91" s="69"/>
    </row>
    <row r="92" spans="1:7" x14ac:dyDescent="0.25">
      <c r="A92" s="144">
        <v>511115</v>
      </c>
      <c r="B92" s="220" t="s">
        <v>315</v>
      </c>
      <c r="C92" s="220"/>
      <c r="D92" s="218">
        <f>SUM(C93:C94)</f>
        <v>5097990</v>
      </c>
      <c r="E92" s="68"/>
      <c r="F92" s="68"/>
      <c r="G92" s="69"/>
    </row>
    <row r="93" spans="1:7" x14ac:dyDescent="0.25">
      <c r="A93" s="143">
        <v>51111501</v>
      </c>
      <c r="B93" s="68" t="s">
        <v>316</v>
      </c>
      <c r="C93" s="215">
        <v>275000</v>
      </c>
      <c r="D93" s="68"/>
      <c r="E93" s="68"/>
      <c r="F93" s="68"/>
      <c r="G93" s="69"/>
    </row>
    <row r="94" spans="1:7" x14ac:dyDescent="0.25">
      <c r="A94" s="143">
        <v>51111503</v>
      </c>
      <c r="B94" s="68" t="s">
        <v>317</v>
      </c>
      <c r="C94" s="92">
        <v>4822990</v>
      </c>
      <c r="D94" s="68"/>
      <c r="E94" s="68"/>
      <c r="F94" s="68"/>
      <c r="G94" s="69"/>
    </row>
    <row r="95" spans="1:7" x14ac:dyDescent="0.25">
      <c r="A95" s="144">
        <v>511117</v>
      </c>
      <c r="B95" s="220" t="s">
        <v>318</v>
      </c>
      <c r="C95" s="220"/>
      <c r="D95" s="218">
        <f>C96</f>
        <v>15778862</v>
      </c>
      <c r="E95" s="68"/>
      <c r="F95" s="68"/>
      <c r="G95" s="69"/>
    </row>
    <row r="96" spans="1:7" x14ac:dyDescent="0.25">
      <c r="A96" s="143">
        <v>51111701</v>
      </c>
      <c r="B96" s="68" t="s">
        <v>319</v>
      </c>
      <c r="C96" s="92">
        <v>15778862</v>
      </c>
      <c r="D96" s="68"/>
      <c r="E96" s="68"/>
      <c r="F96" s="68"/>
      <c r="G96" s="69"/>
    </row>
    <row r="97" spans="1:7" x14ac:dyDescent="0.25">
      <c r="A97" s="144">
        <v>511119</v>
      </c>
      <c r="B97" s="220" t="s">
        <v>73</v>
      </c>
      <c r="C97" s="220"/>
      <c r="D97" s="218">
        <f>C98</f>
        <v>47138358</v>
      </c>
      <c r="E97" s="68"/>
      <c r="F97" s="68"/>
      <c r="G97" s="69"/>
    </row>
    <row r="98" spans="1:7" x14ac:dyDescent="0.25">
      <c r="A98" s="143">
        <v>51111901</v>
      </c>
      <c r="B98" s="68" t="s">
        <v>320</v>
      </c>
      <c r="C98" s="92">
        <v>47138358</v>
      </c>
      <c r="D98" s="68"/>
      <c r="E98" s="68"/>
      <c r="F98" s="68"/>
      <c r="G98" s="69"/>
    </row>
    <row r="99" spans="1:7" x14ac:dyDescent="0.25">
      <c r="A99" s="144">
        <v>511123</v>
      </c>
      <c r="B99" s="220" t="s">
        <v>321</v>
      </c>
      <c r="C99" s="220"/>
      <c r="D99" s="218">
        <f>C100</f>
        <v>0</v>
      </c>
      <c r="E99" s="68"/>
      <c r="F99" s="68"/>
      <c r="G99" s="69"/>
    </row>
    <row r="100" spans="1:7" x14ac:dyDescent="0.25">
      <c r="A100" s="143">
        <v>51112301</v>
      </c>
      <c r="B100" s="68" t="s">
        <v>322</v>
      </c>
      <c r="C100" s="92">
        <v>0</v>
      </c>
      <c r="D100" s="68"/>
      <c r="E100" s="68"/>
      <c r="F100" s="68"/>
      <c r="G100" s="69"/>
    </row>
    <row r="101" spans="1:7" x14ac:dyDescent="0.25">
      <c r="A101" s="144">
        <v>511125</v>
      </c>
      <c r="B101" s="220" t="s">
        <v>323</v>
      </c>
      <c r="C101" s="220"/>
      <c r="D101" s="218">
        <f>C102</f>
        <v>51968997</v>
      </c>
      <c r="E101" s="68"/>
      <c r="F101" s="68"/>
      <c r="G101" s="69"/>
    </row>
    <row r="102" spans="1:7" x14ac:dyDescent="0.25">
      <c r="A102" s="143">
        <v>51112501</v>
      </c>
      <c r="B102" s="68" t="s">
        <v>324</v>
      </c>
      <c r="C102" s="92">
        <v>51968997</v>
      </c>
      <c r="D102" s="68"/>
      <c r="E102" s="68"/>
      <c r="F102" s="68"/>
      <c r="G102" s="69"/>
    </row>
    <row r="103" spans="1:7" x14ac:dyDescent="0.25">
      <c r="A103" s="144">
        <v>511140</v>
      </c>
      <c r="B103" s="220" t="s">
        <v>325</v>
      </c>
      <c r="C103" s="220"/>
      <c r="D103" s="218">
        <f>C104</f>
        <v>41134432</v>
      </c>
      <c r="E103" s="68"/>
      <c r="F103" s="68"/>
      <c r="G103" s="69"/>
    </row>
    <row r="104" spans="1:7" x14ac:dyDescent="0.25">
      <c r="A104" s="143">
        <v>51114001</v>
      </c>
      <c r="B104" s="68" t="s">
        <v>326</v>
      </c>
      <c r="C104" s="92">
        <v>41134432</v>
      </c>
      <c r="D104" s="68"/>
      <c r="E104" s="68"/>
      <c r="F104" s="68"/>
      <c r="G104" s="69"/>
    </row>
    <row r="105" spans="1:7" x14ac:dyDescent="0.25">
      <c r="A105" s="144">
        <v>511146</v>
      </c>
      <c r="B105" s="220" t="s">
        <v>327</v>
      </c>
      <c r="C105" s="220"/>
      <c r="D105" s="218">
        <f>C106</f>
        <v>764830</v>
      </c>
      <c r="E105" s="68"/>
      <c r="F105" s="68"/>
      <c r="G105" s="69"/>
    </row>
    <row r="106" spans="1:7" x14ac:dyDescent="0.25">
      <c r="A106" s="143">
        <v>511146</v>
      </c>
      <c r="B106" s="68" t="s">
        <v>327</v>
      </c>
      <c r="C106" s="92">
        <v>764830</v>
      </c>
      <c r="D106" s="68"/>
      <c r="E106" s="68"/>
      <c r="F106" s="68"/>
      <c r="G106" s="69"/>
    </row>
    <row r="107" spans="1:7" x14ac:dyDescent="0.25">
      <c r="A107" s="144">
        <v>511149</v>
      </c>
      <c r="B107" s="220" t="s">
        <v>328</v>
      </c>
      <c r="C107" s="220"/>
      <c r="D107" s="218">
        <f>C108</f>
        <v>7700400</v>
      </c>
      <c r="E107" s="68"/>
      <c r="F107" s="68"/>
      <c r="G107" s="69"/>
    </row>
    <row r="108" spans="1:7" x14ac:dyDescent="0.25">
      <c r="A108" s="143">
        <v>51114901</v>
      </c>
      <c r="B108" s="68" t="s">
        <v>329</v>
      </c>
      <c r="C108" s="92">
        <v>7700400</v>
      </c>
      <c r="D108" s="68"/>
      <c r="E108" s="68"/>
      <c r="F108" s="68"/>
      <c r="G108" s="69"/>
    </row>
    <row r="109" spans="1:7" x14ac:dyDescent="0.25">
      <c r="A109" s="144">
        <v>511163</v>
      </c>
      <c r="B109" s="220" t="s">
        <v>330</v>
      </c>
      <c r="C109" s="220"/>
      <c r="D109" s="218">
        <f>C110</f>
        <v>3932700</v>
      </c>
      <c r="E109" s="68"/>
      <c r="F109" s="68"/>
      <c r="G109" s="69"/>
    </row>
    <row r="110" spans="1:7" x14ac:dyDescent="0.25">
      <c r="A110" s="143">
        <v>511163</v>
      </c>
      <c r="B110" s="68" t="s">
        <v>330</v>
      </c>
      <c r="C110" s="92">
        <v>3932700</v>
      </c>
      <c r="D110" s="68"/>
      <c r="E110" s="68"/>
      <c r="F110" s="68"/>
      <c r="G110" s="69"/>
    </row>
    <row r="111" spans="1:7" x14ac:dyDescent="0.25">
      <c r="A111" s="144">
        <v>511179</v>
      </c>
      <c r="B111" s="220" t="s">
        <v>74</v>
      </c>
      <c r="C111" s="220"/>
      <c r="D111" s="218">
        <f>C112</f>
        <v>109515463</v>
      </c>
      <c r="E111" s="68"/>
      <c r="F111" s="68"/>
      <c r="G111" s="69"/>
    </row>
    <row r="112" spans="1:7" x14ac:dyDescent="0.25">
      <c r="A112" s="143">
        <v>51117901</v>
      </c>
      <c r="B112" s="68" t="s">
        <v>331</v>
      </c>
      <c r="C112" s="92">
        <v>109515463</v>
      </c>
      <c r="D112" s="68"/>
      <c r="E112" s="68"/>
      <c r="F112" s="68"/>
      <c r="G112" s="69"/>
    </row>
    <row r="113" spans="1:7" x14ac:dyDescent="0.25">
      <c r="A113" s="144">
        <v>511180</v>
      </c>
      <c r="B113" s="220" t="s">
        <v>75</v>
      </c>
      <c r="C113" s="220"/>
      <c r="D113" s="218">
        <f>SUM(C114:C115)</f>
        <v>26000000</v>
      </c>
      <c r="E113" s="68"/>
      <c r="F113" s="68"/>
      <c r="G113" s="69"/>
    </row>
    <row r="114" spans="1:7" x14ac:dyDescent="0.25">
      <c r="A114" s="143">
        <v>51118001</v>
      </c>
      <c r="B114" s="68" t="s">
        <v>332</v>
      </c>
      <c r="C114" s="215">
        <v>0</v>
      </c>
      <c r="D114" s="218"/>
      <c r="E114" s="68"/>
      <c r="F114" s="68"/>
      <c r="G114" s="69"/>
    </row>
    <row r="115" spans="1:7" x14ac:dyDescent="0.25">
      <c r="A115" s="143">
        <v>51118002</v>
      </c>
      <c r="B115" s="68" t="s">
        <v>333</v>
      </c>
      <c r="C115" s="92">
        <v>26000000</v>
      </c>
      <c r="D115" s="68"/>
      <c r="E115" s="68"/>
      <c r="F115" s="68"/>
      <c r="G115" s="69"/>
    </row>
    <row r="116" spans="1:7" x14ac:dyDescent="0.25">
      <c r="A116" s="144">
        <v>511190</v>
      </c>
      <c r="B116" s="220" t="s">
        <v>334</v>
      </c>
      <c r="C116" s="220"/>
      <c r="D116" s="218">
        <f>C117</f>
        <v>57120</v>
      </c>
      <c r="E116" s="68"/>
      <c r="F116" s="68"/>
      <c r="G116" s="69"/>
    </row>
    <row r="117" spans="1:7" x14ac:dyDescent="0.25">
      <c r="A117" s="143">
        <v>51119007</v>
      </c>
      <c r="B117" s="68" t="s">
        <v>335</v>
      </c>
      <c r="C117" s="92">
        <v>57120</v>
      </c>
      <c r="D117" s="68"/>
      <c r="E117" s="68"/>
      <c r="F117" s="68"/>
      <c r="G117" s="69"/>
    </row>
    <row r="118" spans="1:7" x14ac:dyDescent="0.25">
      <c r="A118" s="142">
        <v>5120</v>
      </c>
      <c r="B118" s="72" t="s">
        <v>336</v>
      </c>
      <c r="C118" s="72"/>
      <c r="D118" s="72"/>
      <c r="E118" s="214">
        <f>D119+D121+D123+D125+D127</f>
        <v>121380829</v>
      </c>
      <c r="F118" s="68"/>
      <c r="G118" s="69"/>
    </row>
    <row r="119" spans="1:7" x14ac:dyDescent="0.25">
      <c r="A119" s="144">
        <v>512001</v>
      </c>
      <c r="B119" s="220" t="s">
        <v>337</v>
      </c>
      <c r="C119" s="220"/>
      <c r="D119" s="218">
        <f>C120</f>
        <v>0</v>
      </c>
      <c r="E119" s="68"/>
      <c r="F119" s="68"/>
      <c r="G119" s="69"/>
    </row>
    <row r="120" spans="1:7" x14ac:dyDescent="0.25">
      <c r="A120" s="143">
        <v>512001</v>
      </c>
      <c r="B120" s="68" t="s">
        <v>337</v>
      </c>
      <c r="C120" s="92">
        <v>0</v>
      </c>
      <c r="D120" s="68"/>
      <c r="E120" s="68"/>
      <c r="F120" s="68"/>
      <c r="G120" s="69"/>
    </row>
    <row r="121" spans="1:7" x14ac:dyDescent="0.25">
      <c r="A121" s="144">
        <v>512002</v>
      </c>
      <c r="B121" s="220" t="s">
        <v>338</v>
      </c>
      <c r="C121" s="220"/>
      <c r="D121" s="218">
        <f>C122</f>
        <v>121380829</v>
      </c>
      <c r="E121" s="68"/>
      <c r="F121" s="68"/>
      <c r="G121" s="69"/>
    </row>
    <row r="122" spans="1:7" x14ac:dyDescent="0.25">
      <c r="A122" s="143">
        <v>512002</v>
      </c>
      <c r="B122" s="68" t="s">
        <v>338</v>
      </c>
      <c r="C122" s="92">
        <v>121380829</v>
      </c>
      <c r="D122" s="68"/>
      <c r="E122" s="68"/>
      <c r="F122" s="68"/>
      <c r="G122" s="69"/>
    </row>
    <row r="123" spans="1:7" x14ac:dyDescent="0.25">
      <c r="A123" s="144">
        <v>512010</v>
      </c>
      <c r="B123" s="220" t="s">
        <v>339</v>
      </c>
      <c r="C123" s="220"/>
      <c r="D123" s="218">
        <f>C124</f>
        <v>0</v>
      </c>
      <c r="E123" s="68"/>
      <c r="F123" s="68"/>
      <c r="G123" s="69"/>
    </row>
    <row r="124" spans="1:7" x14ac:dyDescent="0.25">
      <c r="A124" s="143">
        <v>51201001</v>
      </c>
      <c r="B124" s="68" t="s">
        <v>339</v>
      </c>
      <c r="C124" s="92">
        <v>0</v>
      </c>
      <c r="D124" s="68"/>
      <c r="E124" s="68"/>
      <c r="F124" s="68"/>
      <c r="G124" s="69"/>
    </row>
    <row r="125" spans="1:7" x14ac:dyDescent="0.25">
      <c r="A125" s="144">
        <v>512024</v>
      </c>
      <c r="B125" s="220" t="s">
        <v>340</v>
      </c>
      <c r="C125" s="220"/>
      <c r="D125" s="218">
        <f>C126</f>
        <v>0</v>
      </c>
      <c r="E125" s="68"/>
      <c r="F125" s="68"/>
      <c r="G125" s="69"/>
    </row>
    <row r="126" spans="1:7" x14ac:dyDescent="0.25">
      <c r="A126" s="143">
        <v>512024</v>
      </c>
      <c r="B126" s="68" t="s">
        <v>340</v>
      </c>
      <c r="C126" s="92">
        <v>0</v>
      </c>
      <c r="D126" s="68"/>
      <c r="E126" s="68"/>
      <c r="F126" s="68"/>
      <c r="G126" s="69"/>
    </row>
    <row r="127" spans="1:7" x14ac:dyDescent="0.25">
      <c r="A127" s="144">
        <v>512026</v>
      </c>
      <c r="B127" s="220" t="s">
        <v>340</v>
      </c>
      <c r="C127" s="218"/>
      <c r="D127" s="218">
        <f>C128</f>
        <v>0</v>
      </c>
      <c r="E127" s="68"/>
      <c r="F127" s="68"/>
      <c r="G127" s="69"/>
    </row>
    <row r="128" spans="1:7" x14ac:dyDescent="0.25">
      <c r="A128" s="143">
        <v>512026</v>
      </c>
      <c r="B128" s="68" t="s">
        <v>341</v>
      </c>
      <c r="C128" s="92">
        <v>0</v>
      </c>
      <c r="D128" s="68"/>
      <c r="E128" s="68"/>
      <c r="F128" s="68"/>
      <c r="G128" s="73"/>
    </row>
    <row r="129" spans="1:7" ht="15.6" x14ac:dyDescent="0.3">
      <c r="A129" s="141">
        <v>53</v>
      </c>
      <c r="B129" s="216" t="s">
        <v>446</v>
      </c>
      <c r="C129" s="216"/>
      <c r="D129" s="216"/>
      <c r="E129" s="216"/>
      <c r="F129" s="213">
        <f>E130+E133+E144</f>
        <v>127942864</v>
      </c>
      <c r="G129" s="93"/>
    </row>
    <row r="130" spans="1:7" x14ac:dyDescent="0.25">
      <c r="A130" s="142">
        <v>5347</v>
      </c>
      <c r="B130" s="72" t="s">
        <v>342</v>
      </c>
      <c r="C130" s="72"/>
      <c r="D130" s="72"/>
      <c r="E130" s="214">
        <f>D131</f>
        <v>0</v>
      </c>
      <c r="F130" s="72"/>
      <c r="G130" s="69"/>
    </row>
    <row r="131" spans="1:7" x14ac:dyDescent="0.25">
      <c r="A131" s="144">
        <v>534702</v>
      </c>
      <c r="B131" s="220" t="s">
        <v>194</v>
      </c>
      <c r="C131" s="220"/>
      <c r="D131" s="218">
        <f>C132</f>
        <v>0</v>
      </c>
      <c r="E131" s="68"/>
      <c r="F131" s="68"/>
      <c r="G131" s="69"/>
    </row>
    <row r="132" spans="1:7" x14ac:dyDescent="0.25">
      <c r="A132" s="143">
        <v>534702</v>
      </c>
      <c r="B132" s="68" t="s">
        <v>194</v>
      </c>
      <c r="C132" s="92">
        <v>0</v>
      </c>
      <c r="D132" s="68"/>
      <c r="E132" s="68"/>
      <c r="F132" s="68"/>
      <c r="G132" s="69"/>
    </row>
    <row r="133" spans="1:7" x14ac:dyDescent="0.25">
      <c r="A133" s="142">
        <v>5330</v>
      </c>
      <c r="B133" s="72" t="s">
        <v>444</v>
      </c>
      <c r="C133" s="72"/>
      <c r="D133" s="72"/>
      <c r="E133" s="214">
        <f>D134+D136+D138+D140+D142</f>
        <v>126040936</v>
      </c>
      <c r="F133" s="72"/>
      <c r="G133" s="69"/>
    </row>
    <row r="134" spans="1:7" x14ac:dyDescent="0.25">
      <c r="A134" s="144">
        <v>533001</v>
      </c>
      <c r="B134" s="220" t="s">
        <v>343</v>
      </c>
      <c r="C134" s="220"/>
      <c r="D134" s="218">
        <f>C135</f>
        <v>103697020</v>
      </c>
      <c r="E134" s="68"/>
      <c r="F134" s="68"/>
      <c r="G134" s="69"/>
    </row>
    <row r="135" spans="1:7" x14ac:dyDescent="0.25">
      <c r="A135" s="143">
        <v>533001</v>
      </c>
      <c r="B135" s="68" t="s">
        <v>343</v>
      </c>
      <c r="C135" s="92">
        <v>103697020</v>
      </c>
      <c r="D135" s="68"/>
      <c r="E135" s="68"/>
      <c r="F135" s="68"/>
      <c r="G135" s="69"/>
    </row>
    <row r="136" spans="1:7" x14ac:dyDescent="0.25">
      <c r="A136" s="144">
        <v>533004</v>
      </c>
      <c r="B136" s="220" t="s">
        <v>344</v>
      </c>
      <c r="C136" s="220"/>
      <c r="D136" s="218">
        <f>C137</f>
        <v>4483504</v>
      </c>
      <c r="E136" s="68"/>
      <c r="F136" s="68"/>
      <c r="G136" s="69"/>
    </row>
    <row r="137" spans="1:7" x14ac:dyDescent="0.25">
      <c r="A137" s="143">
        <v>533004</v>
      </c>
      <c r="B137" s="68" t="s">
        <v>344</v>
      </c>
      <c r="C137" s="92">
        <v>4483504</v>
      </c>
      <c r="D137" s="68"/>
      <c r="E137" s="68"/>
      <c r="F137" s="68"/>
      <c r="G137" s="69"/>
    </row>
    <row r="138" spans="1:7" x14ac:dyDescent="0.25">
      <c r="A138" s="144">
        <v>533006</v>
      </c>
      <c r="B138" s="220" t="s">
        <v>345</v>
      </c>
      <c r="C138" s="220"/>
      <c r="D138" s="218">
        <f>C139</f>
        <v>1266104</v>
      </c>
      <c r="E138" s="68"/>
      <c r="F138" s="68"/>
      <c r="G138" s="69"/>
    </row>
    <row r="139" spans="1:7" x14ac:dyDescent="0.25">
      <c r="A139" s="143">
        <v>533006</v>
      </c>
      <c r="B139" s="68" t="s">
        <v>345</v>
      </c>
      <c r="C139" s="92">
        <v>1266104</v>
      </c>
      <c r="D139" s="68"/>
      <c r="E139" s="68"/>
      <c r="F139" s="68"/>
      <c r="G139" s="69"/>
    </row>
    <row r="140" spans="1:7" x14ac:dyDescent="0.25">
      <c r="A140" s="144">
        <v>533007</v>
      </c>
      <c r="B140" s="220" t="s">
        <v>346</v>
      </c>
      <c r="C140" s="220"/>
      <c r="D140" s="218">
        <f>C141</f>
        <v>12367452</v>
      </c>
      <c r="E140" s="68"/>
      <c r="F140" s="68"/>
      <c r="G140" s="69"/>
    </row>
    <row r="141" spans="1:7" x14ac:dyDescent="0.25">
      <c r="A141" s="143">
        <v>533007</v>
      </c>
      <c r="B141" s="68" t="s">
        <v>346</v>
      </c>
      <c r="C141" s="92">
        <v>12367452</v>
      </c>
      <c r="D141" s="68"/>
      <c r="E141" s="68"/>
      <c r="F141" s="68"/>
      <c r="G141" s="69"/>
    </row>
    <row r="142" spans="1:7" x14ac:dyDescent="0.25">
      <c r="A142" s="144">
        <v>533008</v>
      </c>
      <c r="B142" s="220" t="s">
        <v>347</v>
      </c>
      <c r="C142" s="220"/>
      <c r="D142" s="218">
        <f>C143</f>
        <v>4226856</v>
      </c>
      <c r="E142" s="68"/>
      <c r="F142" s="68"/>
      <c r="G142" s="69"/>
    </row>
    <row r="143" spans="1:7" x14ac:dyDescent="0.25">
      <c r="A143" s="143">
        <v>533008</v>
      </c>
      <c r="B143" s="68" t="s">
        <v>347</v>
      </c>
      <c r="C143" s="92">
        <v>4226856</v>
      </c>
      <c r="D143" s="68"/>
      <c r="E143" s="68"/>
      <c r="F143" s="68"/>
      <c r="G143" s="69"/>
    </row>
    <row r="144" spans="1:7" x14ac:dyDescent="0.25">
      <c r="A144" s="142">
        <v>5366</v>
      </c>
      <c r="B144" s="72" t="s">
        <v>342</v>
      </c>
      <c r="C144" s="72"/>
      <c r="D144" s="72"/>
      <c r="E144" s="214">
        <f>D145</f>
        <v>1901928</v>
      </c>
      <c r="F144" s="68"/>
      <c r="G144" s="69"/>
    </row>
    <row r="145" spans="1:9" x14ac:dyDescent="0.25">
      <c r="A145" s="144">
        <v>534702</v>
      </c>
      <c r="B145" s="220" t="s">
        <v>348</v>
      </c>
      <c r="C145" s="220"/>
      <c r="D145" s="218">
        <f>C146</f>
        <v>1901928</v>
      </c>
      <c r="E145" s="68"/>
      <c r="F145" s="68"/>
      <c r="G145" s="69"/>
    </row>
    <row r="146" spans="1:9" x14ac:dyDescent="0.25">
      <c r="A146" s="143">
        <v>534702</v>
      </c>
      <c r="B146" s="68" t="s">
        <v>348</v>
      </c>
      <c r="C146" s="92">
        <v>1901928</v>
      </c>
      <c r="D146" s="68"/>
      <c r="E146" s="68"/>
      <c r="F146" s="68"/>
      <c r="G146" s="69"/>
    </row>
    <row r="147" spans="1:9" x14ac:dyDescent="0.25">
      <c r="A147" s="143"/>
      <c r="B147" s="68"/>
      <c r="C147" s="94"/>
      <c r="D147" s="68"/>
      <c r="E147" s="68"/>
      <c r="F147" s="68"/>
      <c r="G147" s="69"/>
    </row>
    <row r="148" spans="1:9" x14ac:dyDescent="0.25">
      <c r="A148" s="143"/>
      <c r="B148" s="68"/>
      <c r="C148" s="94"/>
      <c r="D148" s="68"/>
      <c r="E148" s="68"/>
      <c r="F148" s="68"/>
      <c r="G148" s="69"/>
    </row>
    <row r="149" spans="1:9" x14ac:dyDescent="0.25">
      <c r="A149" s="143"/>
      <c r="B149" s="68"/>
      <c r="C149" s="94"/>
      <c r="D149" s="68"/>
      <c r="E149" s="68"/>
      <c r="F149" s="68"/>
      <c r="G149" s="69"/>
    </row>
    <row r="150" spans="1:9" ht="15.6" x14ac:dyDescent="0.3">
      <c r="A150" s="141">
        <v>56</v>
      </c>
      <c r="B150" s="216" t="s">
        <v>445</v>
      </c>
      <c r="C150" s="216"/>
      <c r="D150" s="216"/>
      <c r="E150" s="216"/>
      <c r="F150" s="296">
        <f>E151+E154+E165</f>
        <v>10256056461</v>
      </c>
      <c r="G150" s="96"/>
    </row>
    <row r="151" spans="1:9" x14ac:dyDescent="0.25">
      <c r="A151" s="142">
        <v>5618</v>
      </c>
      <c r="B151" s="72" t="s">
        <v>253</v>
      </c>
      <c r="C151" s="195"/>
      <c r="D151" s="72"/>
      <c r="E151" s="214">
        <f>D152+D155+D157+D159+D163+D165+D167</f>
        <v>10256056461</v>
      </c>
      <c r="F151" s="72"/>
      <c r="G151" s="69"/>
    </row>
    <row r="152" spans="1:9" x14ac:dyDescent="0.25">
      <c r="A152" s="144">
        <v>561802</v>
      </c>
      <c r="B152" s="220" t="s">
        <v>349</v>
      </c>
      <c r="C152" s="220"/>
      <c r="D152" s="218">
        <f>SUM(C153:C154)</f>
        <v>5328550276</v>
      </c>
      <c r="E152" s="68"/>
      <c r="F152" s="68"/>
      <c r="G152" s="69"/>
    </row>
    <row r="153" spans="1:9" x14ac:dyDescent="0.25">
      <c r="A153" s="143">
        <v>56180201</v>
      </c>
      <c r="B153" s="68" t="s">
        <v>130</v>
      </c>
      <c r="C153" s="94">
        <v>1388750000</v>
      </c>
      <c r="D153" s="68"/>
      <c r="E153" s="68"/>
      <c r="F153" s="68"/>
      <c r="G153" s="69"/>
    </row>
    <row r="154" spans="1:9" x14ac:dyDescent="0.25">
      <c r="A154" s="143">
        <v>56180202</v>
      </c>
      <c r="B154" s="68" t="s">
        <v>131</v>
      </c>
      <c r="C154" s="94">
        <v>3939800276</v>
      </c>
      <c r="D154" s="68"/>
      <c r="E154" s="68"/>
      <c r="F154" s="68"/>
      <c r="G154" s="69"/>
      <c r="I154" s="97"/>
    </row>
    <row r="155" spans="1:9" x14ac:dyDescent="0.25">
      <c r="A155" s="144">
        <v>561805</v>
      </c>
      <c r="B155" s="220" t="s">
        <v>350</v>
      </c>
      <c r="C155" s="94"/>
      <c r="D155" s="218">
        <f>C156</f>
        <v>0</v>
      </c>
      <c r="E155" s="68"/>
      <c r="F155" s="68"/>
      <c r="G155" s="69"/>
      <c r="I155" s="97"/>
    </row>
    <row r="156" spans="1:9" x14ac:dyDescent="0.25">
      <c r="A156" s="143">
        <v>561805</v>
      </c>
      <c r="B156" s="68" t="s">
        <v>350</v>
      </c>
      <c r="C156" s="92">
        <v>0</v>
      </c>
      <c r="D156" s="68"/>
      <c r="E156" s="68"/>
      <c r="F156" s="68"/>
      <c r="G156" s="69"/>
      <c r="I156" s="97"/>
    </row>
    <row r="157" spans="1:9" x14ac:dyDescent="0.25">
      <c r="A157" s="144">
        <v>561807</v>
      </c>
      <c r="B157" s="220" t="s">
        <v>351</v>
      </c>
      <c r="C157" s="94"/>
      <c r="D157" s="218">
        <f>C158</f>
        <v>778744559</v>
      </c>
      <c r="E157" s="68"/>
      <c r="F157" s="68"/>
      <c r="G157" s="69"/>
    </row>
    <row r="158" spans="1:9" x14ac:dyDescent="0.25">
      <c r="A158" s="143">
        <v>561807</v>
      </c>
      <c r="B158" s="68" t="s">
        <v>351</v>
      </c>
      <c r="C158" s="92">
        <v>778744559</v>
      </c>
      <c r="D158" s="68"/>
      <c r="E158" s="68"/>
      <c r="F158" s="68"/>
      <c r="G158" s="69"/>
      <c r="I158" s="74"/>
    </row>
    <row r="159" spans="1:9" x14ac:dyDescent="0.25">
      <c r="A159" s="144">
        <v>561809</v>
      </c>
      <c r="B159" s="220" t="s">
        <v>352</v>
      </c>
      <c r="C159" s="94"/>
      <c r="D159" s="218">
        <f>SUM(C160:C162)</f>
        <v>131102722</v>
      </c>
      <c r="E159" s="68"/>
      <c r="F159" s="68"/>
      <c r="G159" s="69"/>
    </row>
    <row r="160" spans="1:9" x14ac:dyDescent="0.25">
      <c r="A160" s="143">
        <v>56180901</v>
      </c>
      <c r="B160" s="68" t="s">
        <v>353</v>
      </c>
      <c r="C160" s="94">
        <v>31991960</v>
      </c>
      <c r="D160" s="68"/>
      <c r="E160" s="68"/>
      <c r="F160" s="68"/>
      <c r="G160" s="69"/>
    </row>
    <row r="161" spans="1:9" x14ac:dyDescent="0.25">
      <c r="A161" s="143">
        <v>56180902</v>
      </c>
      <c r="B161" s="68" t="s">
        <v>354</v>
      </c>
      <c r="C161" s="94">
        <v>63230736</v>
      </c>
      <c r="D161" s="68"/>
      <c r="E161" s="68"/>
      <c r="F161" s="68"/>
      <c r="G161" s="69"/>
    </row>
    <row r="162" spans="1:9" x14ac:dyDescent="0.25">
      <c r="A162" s="143">
        <v>56180903</v>
      </c>
      <c r="B162" s="68" t="s">
        <v>355</v>
      </c>
      <c r="C162" s="92">
        <v>35880026</v>
      </c>
      <c r="D162" s="68"/>
      <c r="E162" s="68"/>
      <c r="F162" s="68"/>
      <c r="G162" s="69"/>
    </row>
    <row r="163" spans="1:9" x14ac:dyDescent="0.25">
      <c r="A163" s="144">
        <v>561810</v>
      </c>
      <c r="B163" s="220" t="s">
        <v>356</v>
      </c>
      <c r="C163" s="94"/>
      <c r="D163" s="218">
        <f>C164</f>
        <v>1058163324</v>
      </c>
      <c r="E163" s="68"/>
      <c r="F163" s="68"/>
      <c r="G163" s="69"/>
    </row>
    <row r="164" spans="1:9" x14ac:dyDescent="0.25">
      <c r="A164" s="143">
        <v>561810</v>
      </c>
      <c r="B164" s="68" t="s">
        <v>356</v>
      </c>
      <c r="C164" s="92">
        <v>1058163324</v>
      </c>
      <c r="D164" s="68"/>
      <c r="E164" s="68"/>
      <c r="F164" s="68"/>
      <c r="G164" s="69"/>
    </row>
    <row r="165" spans="1:9" x14ac:dyDescent="0.25">
      <c r="A165" s="144">
        <v>561811</v>
      </c>
      <c r="B165" s="220" t="s">
        <v>357</v>
      </c>
      <c r="C165" s="94"/>
      <c r="D165" s="218">
        <f>C166</f>
        <v>1916014080</v>
      </c>
      <c r="E165" s="68"/>
      <c r="F165" s="68"/>
      <c r="G165" s="69"/>
    </row>
    <row r="166" spans="1:9" x14ac:dyDescent="0.25">
      <c r="A166" s="143">
        <v>561810</v>
      </c>
      <c r="B166" s="68" t="s">
        <v>357</v>
      </c>
      <c r="C166" s="92">
        <v>1916014080</v>
      </c>
      <c r="D166" s="68"/>
      <c r="E166" s="68"/>
      <c r="F166" s="68"/>
      <c r="G166" s="69"/>
      <c r="I166" s="97"/>
    </row>
    <row r="167" spans="1:9" x14ac:dyDescent="0.25">
      <c r="A167" s="144">
        <v>561890</v>
      </c>
      <c r="B167" s="220" t="s">
        <v>358</v>
      </c>
      <c r="C167" s="94"/>
      <c r="D167" s="218">
        <f>C168</f>
        <v>1043481500</v>
      </c>
      <c r="E167" s="68"/>
      <c r="F167" s="68"/>
      <c r="G167" s="69"/>
    </row>
    <row r="168" spans="1:9" x14ac:dyDescent="0.25">
      <c r="A168" s="143">
        <v>56189001</v>
      </c>
      <c r="B168" s="68" t="s">
        <v>358</v>
      </c>
      <c r="C168" s="92">
        <v>1043481500</v>
      </c>
      <c r="D168" s="68"/>
      <c r="E168" s="68"/>
      <c r="F168" s="68"/>
      <c r="G168" s="69"/>
    </row>
    <row r="169" spans="1:9" ht="15.6" x14ac:dyDescent="0.3">
      <c r="A169" s="141">
        <v>58</v>
      </c>
      <c r="B169" s="216" t="s">
        <v>359</v>
      </c>
      <c r="C169" s="216"/>
      <c r="D169" s="216"/>
      <c r="E169" s="216"/>
      <c r="F169" s="213">
        <f>E170+E173+E176</f>
        <v>1963428.71</v>
      </c>
      <c r="G169" s="96"/>
      <c r="I169" s="94"/>
    </row>
    <row r="170" spans="1:9" x14ac:dyDescent="0.25">
      <c r="A170" s="142">
        <v>5804</v>
      </c>
      <c r="B170" s="72" t="s">
        <v>264</v>
      </c>
      <c r="C170" s="72"/>
      <c r="D170" s="72"/>
      <c r="E170" s="214">
        <f>D171</f>
        <v>140010</v>
      </c>
      <c r="F170" s="72"/>
      <c r="G170" s="69"/>
    </row>
    <row r="171" spans="1:9" x14ac:dyDescent="0.25">
      <c r="A171" s="144">
        <v>580490</v>
      </c>
      <c r="B171" s="220" t="s">
        <v>137</v>
      </c>
      <c r="C171" s="94"/>
      <c r="D171" s="218">
        <f>C172</f>
        <v>140010</v>
      </c>
      <c r="E171" s="214"/>
      <c r="F171" s="72"/>
      <c r="G171" s="69"/>
    </row>
    <row r="172" spans="1:9" x14ac:dyDescent="0.25">
      <c r="A172" s="143">
        <v>580490</v>
      </c>
      <c r="B172" s="68" t="s">
        <v>137</v>
      </c>
      <c r="C172" s="92">
        <v>140010</v>
      </c>
      <c r="D172" s="68"/>
      <c r="E172" s="214"/>
      <c r="F172" s="72"/>
      <c r="G172" s="69"/>
    </row>
    <row r="173" spans="1:9" x14ac:dyDescent="0.25">
      <c r="A173" s="142">
        <v>5821</v>
      </c>
      <c r="B173" s="72" t="s">
        <v>360</v>
      </c>
      <c r="C173" s="72"/>
      <c r="D173" s="72"/>
      <c r="E173" s="214">
        <f>D174</f>
        <v>0</v>
      </c>
      <c r="F173" s="72"/>
      <c r="G173" s="69"/>
    </row>
    <row r="174" spans="1:9" x14ac:dyDescent="0.25">
      <c r="A174" s="144">
        <v>582101</v>
      </c>
      <c r="B174" s="220" t="s">
        <v>361</v>
      </c>
      <c r="C174" s="94"/>
      <c r="D174" s="218">
        <f>C175</f>
        <v>0</v>
      </c>
      <c r="E174" s="214"/>
      <c r="F174" s="72"/>
      <c r="G174" s="69"/>
    </row>
    <row r="175" spans="1:9" x14ac:dyDescent="0.25">
      <c r="A175" s="143">
        <v>582101</v>
      </c>
      <c r="B175" s="68" t="s">
        <v>361</v>
      </c>
      <c r="C175" s="92">
        <v>0</v>
      </c>
      <c r="D175" s="68"/>
      <c r="E175" s="214"/>
      <c r="F175" s="72"/>
      <c r="G175" s="69"/>
    </row>
    <row r="176" spans="1:9" x14ac:dyDescent="0.25">
      <c r="A176" s="142">
        <v>5890</v>
      </c>
      <c r="B176" s="72" t="s">
        <v>362</v>
      </c>
      <c r="C176" s="72"/>
      <c r="D176" s="72"/>
      <c r="E176" s="214">
        <f>D177</f>
        <v>1823418.71</v>
      </c>
      <c r="F176" s="68"/>
      <c r="G176" s="67"/>
    </row>
    <row r="177" spans="1:7" x14ac:dyDescent="0.25">
      <c r="A177" s="144">
        <v>589090</v>
      </c>
      <c r="B177" s="220" t="s">
        <v>139</v>
      </c>
      <c r="C177" s="94"/>
      <c r="D177" s="218">
        <f>C178</f>
        <v>1823418.71</v>
      </c>
      <c r="E177" s="214"/>
      <c r="F177" s="68"/>
      <c r="G177" s="67"/>
    </row>
    <row r="178" spans="1:7" x14ac:dyDescent="0.25">
      <c r="A178" s="143">
        <v>589090</v>
      </c>
      <c r="B178" s="68" t="s">
        <v>139</v>
      </c>
      <c r="C178" s="92">
        <v>1823418.71</v>
      </c>
      <c r="D178" s="68"/>
      <c r="E178" s="214"/>
      <c r="F178" s="68"/>
      <c r="G178" s="67"/>
    </row>
    <row r="179" spans="1:7" ht="17.399999999999999" x14ac:dyDescent="0.3">
      <c r="A179" s="326" t="s">
        <v>363</v>
      </c>
      <c r="B179" s="327"/>
      <c r="C179" s="221"/>
      <c r="D179" s="221"/>
      <c r="E179" s="221"/>
      <c r="F179" s="221"/>
      <c r="G179" s="148">
        <f>G9-G41</f>
        <v>533893045.17000008</v>
      </c>
    </row>
    <row r="180" spans="1:7" x14ac:dyDescent="0.25">
      <c r="A180" s="145"/>
      <c r="B180" s="75"/>
      <c r="C180" s="75"/>
      <c r="D180" s="68"/>
      <c r="E180" s="68"/>
      <c r="F180" s="68"/>
      <c r="G180" s="67"/>
    </row>
    <row r="181" spans="1:7" x14ac:dyDescent="0.25">
      <c r="A181" s="145"/>
      <c r="B181" s="75"/>
      <c r="C181" s="75"/>
      <c r="D181" s="68"/>
      <c r="E181" s="68"/>
      <c r="F181" s="68"/>
      <c r="G181" s="67"/>
    </row>
    <row r="182" spans="1:7" x14ac:dyDescent="0.25">
      <c r="A182" s="145"/>
      <c r="B182" s="75"/>
      <c r="C182" s="75"/>
      <c r="D182" s="68"/>
      <c r="E182" s="68"/>
      <c r="F182" s="68"/>
      <c r="G182" s="67"/>
    </row>
    <row r="183" spans="1:7" x14ac:dyDescent="0.25">
      <c r="A183" s="145"/>
      <c r="B183" s="75"/>
      <c r="C183" s="75"/>
      <c r="D183" s="68"/>
      <c r="E183" s="68"/>
      <c r="F183" s="68"/>
      <c r="G183" s="67"/>
    </row>
    <row r="184" spans="1:7" x14ac:dyDescent="0.25">
      <c r="A184" s="145"/>
      <c r="B184" s="75"/>
      <c r="C184" s="75"/>
      <c r="D184" s="68"/>
      <c r="E184" s="68"/>
      <c r="F184" s="68"/>
      <c r="G184" s="67"/>
    </row>
    <row r="185" spans="1:7" x14ac:dyDescent="0.25">
      <c r="A185" s="145"/>
      <c r="G185" s="67"/>
    </row>
    <row r="186" spans="1:7" ht="13.8" x14ac:dyDescent="0.3">
      <c r="A186" s="145"/>
      <c r="B186" s="60"/>
      <c r="F186" s="155"/>
      <c r="G186" s="156"/>
    </row>
    <row r="187" spans="1:7" x14ac:dyDescent="0.25">
      <c r="A187" s="210"/>
      <c r="B187" s="98" t="s">
        <v>460</v>
      </c>
      <c r="C187" s="72"/>
      <c r="D187" s="72"/>
      <c r="E187" s="72"/>
      <c r="F187" s="322" t="s">
        <v>462</v>
      </c>
      <c r="G187" s="323"/>
    </row>
    <row r="188" spans="1:7" x14ac:dyDescent="0.25">
      <c r="A188" s="210"/>
      <c r="B188" s="98" t="s">
        <v>156</v>
      </c>
      <c r="C188" s="72"/>
      <c r="D188" s="72"/>
      <c r="E188" s="72"/>
      <c r="F188" s="320" t="s">
        <v>458</v>
      </c>
      <c r="G188" s="321"/>
    </row>
    <row r="189" spans="1:7" x14ac:dyDescent="0.25">
      <c r="A189" s="209"/>
      <c r="B189" s="98"/>
      <c r="C189" s="72"/>
      <c r="D189" s="72"/>
      <c r="E189" s="98"/>
      <c r="G189" s="67"/>
    </row>
    <row r="190" spans="1:7" x14ac:dyDescent="0.25">
      <c r="A190" s="209"/>
      <c r="B190" s="98"/>
      <c r="C190" s="72"/>
      <c r="D190" s="72"/>
      <c r="E190" s="98"/>
      <c r="G190" s="67"/>
    </row>
    <row r="191" spans="1:7" x14ac:dyDescent="0.25">
      <c r="A191" s="209"/>
      <c r="B191" s="98"/>
      <c r="C191" s="72"/>
      <c r="D191" s="72"/>
      <c r="E191" s="98"/>
      <c r="F191" s="98"/>
      <c r="G191" s="208"/>
    </row>
    <row r="192" spans="1:7" x14ac:dyDescent="0.25">
      <c r="A192" s="209"/>
      <c r="B192" s="98"/>
      <c r="C192" s="328"/>
      <c r="D192" s="328"/>
      <c r="E192" s="328"/>
      <c r="F192" s="98"/>
      <c r="G192" s="208"/>
    </row>
    <row r="193" spans="1:7" x14ac:dyDescent="0.25">
      <c r="A193" s="209"/>
      <c r="B193" s="98"/>
      <c r="C193" s="324" t="s">
        <v>157</v>
      </c>
      <c r="D193" s="324"/>
      <c r="E193" s="324"/>
      <c r="F193" s="98"/>
      <c r="G193" s="208"/>
    </row>
    <row r="194" spans="1:7" x14ac:dyDescent="0.25">
      <c r="A194" s="209"/>
      <c r="B194" s="98"/>
      <c r="C194" s="324" t="s">
        <v>247</v>
      </c>
      <c r="D194" s="324"/>
      <c r="E194" s="324"/>
      <c r="F194" s="98"/>
      <c r="G194" s="208"/>
    </row>
    <row r="195" spans="1:7" x14ac:dyDescent="0.25">
      <c r="A195" s="209"/>
      <c r="B195" s="98"/>
      <c r="C195" s="318" t="s">
        <v>459</v>
      </c>
      <c r="D195" s="318"/>
      <c r="E195" s="318"/>
      <c r="F195" s="98"/>
      <c r="G195" s="208"/>
    </row>
    <row r="196" spans="1:7" ht="15" customHeight="1" thickBot="1" x14ac:dyDescent="0.3">
      <c r="A196" s="153"/>
      <c r="B196" s="154"/>
      <c r="C196" s="154"/>
      <c r="D196" s="154"/>
      <c r="E196" s="316"/>
      <c r="F196" s="316"/>
      <c r="G196" s="317"/>
    </row>
    <row r="197" spans="1:7" x14ac:dyDescent="0.25">
      <c r="A197" s="146"/>
      <c r="B197" s="75"/>
      <c r="C197" s="75"/>
      <c r="D197" s="68"/>
      <c r="E197" s="68"/>
      <c r="F197" s="68"/>
    </row>
    <row r="198" spans="1:7" x14ac:dyDescent="0.25">
      <c r="A198" s="146"/>
      <c r="B198" s="75"/>
      <c r="C198" s="75"/>
      <c r="D198" s="68"/>
      <c r="E198" s="68"/>
      <c r="F198" s="68"/>
    </row>
    <row r="199" spans="1:7" x14ac:dyDescent="0.25">
      <c r="A199" s="146"/>
      <c r="B199" s="75"/>
      <c r="C199" s="75"/>
      <c r="D199" s="68"/>
      <c r="E199" s="68"/>
      <c r="F199" s="68"/>
    </row>
    <row r="200" spans="1:7" x14ac:dyDescent="0.25">
      <c r="A200" s="146"/>
      <c r="B200" s="75"/>
      <c r="C200" s="75"/>
      <c r="D200" s="68"/>
      <c r="E200" s="68"/>
      <c r="F200" s="68"/>
    </row>
    <row r="201" spans="1:7" x14ac:dyDescent="0.25">
      <c r="A201" s="146"/>
      <c r="B201" s="75"/>
      <c r="C201" s="75"/>
      <c r="D201" s="68"/>
      <c r="E201" s="68"/>
      <c r="F201" s="68"/>
    </row>
    <row r="202" spans="1:7" x14ac:dyDescent="0.25">
      <c r="A202" s="146"/>
      <c r="B202" s="75"/>
      <c r="C202" s="75"/>
      <c r="D202" s="68"/>
      <c r="E202" s="68"/>
      <c r="F202" s="68"/>
    </row>
    <row r="203" spans="1:7" x14ac:dyDescent="0.25">
      <c r="A203" s="146"/>
      <c r="B203" s="75"/>
      <c r="C203" s="75"/>
      <c r="D203" s="68"/>
      <c r="E203" s="68"/>
      <c r="F203" s="68"/>
    </row>
    <row r="204" spans="1:7" x14ac:dyDescent="0.25">
      <c r="A204" s="146"/>
      <c r="B204" s="75"/>
      <c r="C204" s="75"/>
      <c r="D204" s="68"/>
      <c r="E204" s="68"/>
      <c r="F204" s="68"/>
    </row>
    <row r="205" spans="1:7" x14ac:dyDescent="0.25">
      <c r="A205" s="146"/>
      <c r="B205" s="75"/>
      <c r="C205" s="75"/>
      <c r="D205" s="68"/>
      <c r="E205" s="68"/>
      <c r="F205" s="68"/>
    </row>
    <row r="206" spans="1:7" x14ac:dyDescent="0.25">
      <c r="A206" s="146"/>
      <c r="B206" s="75"/>
      <c r="C206" s="75"/>
      <c r="D206" s="68"/>
      <c r="E206" s="68"/>
      <c r="F206" s="68"/>
    </row>
    <row r="207" spans="1:7" x14ac:dyDescent="0.25">
      <c r="A207" s="146"/>
      <c r="B207" s="75"/>
      <c r="C207" s="75"/>
      <c r="D207" s="68"/>
      <c r="E207" s="68"/>
      <c r="F207" s="68"/>
    </row>
    <row r="208" spans="1:7" x14ac:dyDescent="0.25">
      <c r="A208" s="146"/>
      <c r="B208" s="75"/>
      <c r="C208" s="75"/>
      <c r="D208" s="68"/>
      <c r="E208" s="68"/>
      <c r="F208" s="68"/>
    </row>
    <row r="209" spans="1:6" x14ac:dyDescent="0.25">
      <c r="A209" s="146"/>
      <c r="B209" s="75"/>
      <c r="C209" s="75"/>
      <c r="D209" s="68"/>
      <c r="E209" s="68"/>
      <c r="F209" s="68"/>
    </row>
    <row r="210" spans="1:6" x14ac:dyDescent="0.25">
      <c r="A210" s="146"/>
      <c r="B210" s="75"/>
      <c r="C210" s="75"/>
      <c r="D210" s="68"/>
      <c r="E210" s="68"/>
      <c r="F210" s="68"/>
    </row>
    <row r="211" spans="1:6" x14ac:dyDescent="0.25">
      <c r="A211" s="146"/>
      <c r="B211" s="75"/>
      <c r="C211" s="75"/>
      <c r="D211" s="68"/>
      <c r="E211" s="68"/>
      <c r="F211" s="68"/>
    </row>
    <row r="212" spans="1:6" x14ac:dyDescent="0.25">
      <c r="A212" s="146"/>
      <c r="B212" s="75"/>
      <c r="C212" s="75"/>
      <c r="D212" s="68"/>
      <c r="E212" s="68"/>
      <c r="F212" s="68"/>
    </row>
    <row r="213" spans="1:6" x14ac:dyDescent="0.25">
      <c r="A213" s="146"/>
      <c r="B213" s="75"/>
      <c r="C213" s="75"/>
      <c r="D213" s="68"/>
      <c r="E213" s="68"/>
      <c r="F213" s="68"/>
    </row>
    <row r="214" spans="1:6" x14ac:dyDescent="0.25">
      <c r="A214" s="146"/>
      <c r="B214" s="75"/>
      <c r="C214" s="75"/>
      <c r="D214" s="68"/>
      <c r="E214" s="68"/>
      <c r="F214" s="68"/>
    </row>
    <row r="215" spans="1:6" x14ac:dyDescent="0.25">
      <c r="A215" s="146"/>
      <c r="B215" s="75"/>
      <c r="C215" s="75"/>
      <c r="D215" s="68"/>
      <c r="E215" s="68"/>
      <c r="F215" s="68"/>
    </row>
    <row r="216" spans="1:6" x14ac:dyDescent="0.25">
      <c r="A216" s="146"/>
      <c r="B216" s="75"/>
      <c r="C216" s="75"/>
      <c r="D216" s="68"/>
      <c r="E216" s="68"/>
      <c r="F216" s="68"/>
    </row>
    <row r="217" spans="1:6" x14ac:dyDescent="0.25">
      <c r="A217" s="146"/>
      <c r="B217" s="75"/>
      <c r="C217" s="75"/>
      <c r="D217" s="75"/>
      <c r="E217" s="68"/>
      <c r="F217" s="75"/>
    </row>
    <row r="218" spans="1:6" x14ac:dyDescent="0.25">
      <c r="A218" s="146"/>
      <c r="B218" s="75"/>
      <c r="C218" s="75"/>
      <c r="D218" s="75"/>
      <c r="E218" s="68"/>
      <c r="F218" s="75"/>
    </row>
  </sheetData>
  <mergeCells count="13">
    <mergeCell ref="I7:J7"/>
    <mergeCell ref="E196:G196"/>
    <mergeCell ref="C193:E193"/>
    <mergeCell ref="A1:G1"/>
    <mergeCell ref="A2:G2"/>
    <mergeCell ref="A3:G3"/>
    <mergeCell ref="A4:G4"/>
    <mergeCell ref="A179:B179"/>
    <mergeCell ref="C192:E192"/>
    <mergeCell ref="C194:E194"/>
    <mergeCell ref="C195:E195"/>
    <mergeCell ref="F187:G187"/>
    <mergeCell ref="F188:G188"/>
  </mergeCells>
  <printOptions horizontalCentered="1"/>
  <pageMargins left="0.31496062992125984" right="0.11811023622047245" top="0.35433070866141736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O281"/>
  <sheetViews>
    <sheetView zoomScale="94" zoomScaleNormal="94" workbookViewId="0">
      <selection sqref="A1:F1"/>
    </sheetView>
  </sheetViews>
  <sheetFormatPr baseColWidth="10" defaultColWidth="11.5546875" defaultRowHeight="14.4" x14ac:dyDescent="0.3"/>
  <cols>
    <col min="1" max="1" width="11.5546875" style="104"/>
    <col min="2" max="2" width="49.5546875" style="1" customWidth="1"/>
    <col min="3" max="3" width="23.33203125" style="183" customWidth="1"/>
    <col min="4" max="4" width="25.6640625" style="183" customWidth="1"/>
    <col min="5" max="5" width="24.44140625" style="183" customWidth="1"/>
    <col min="6" max="6" width="26.5546875" style="183" customWidth="1"/>
    <col min="7" max="7" width="7" style="1" customWidth="1"/>
    <col min="8" max="8" width="22.5546875" style="1" customWidth="1"/>
    <col min="9" max="9" width="21" style="1" customWidth="1"/>
    <col min="10" max="16384" width="11.5546875" style="1"/>
  </cols>
  <sheetData>
    <row r="1" spans="1:15" ht="17.399999999999999" x14ac:dyDescent="0.3">
      <c r="A1" s="325" t="s">
        <v>3</v>
      </c>
      <c r="B1" s="325"/>
      <c r="C1" s="325"/>
      <c r="D1" s="325"/>
      <c r="E1" s="325"/>
      <c r="F1" s="325"/>
      <c r="G1" s="82"/>
      <c r="H1" s="82"/>
      <c r="I1" s="82"/>
      <c r="J1" s="82"/>
      <c r="K1" s="82"/>
      <c r="L1" s="82"/>
      <c r="M1" s="82"/>
    </row>
    <row r="2" spans="1:15" ht="17.399999999999999" x14ac:dyDescent="0.3">
      <c r="A2" s="325" t="s">
        <v>492</v>
      </c>
      <c r="B2" s="325"/>
      <c r="C2" s="325"/>
      <c r="D2" s="325"/>
      <c r="E2" s="325"/>
      <c r="F2" s="325"/>
      <c r="G2" s="82"/>
      <c r="H2" s="82"/>
      <c r="I2" s="82"/>
      <c r="J2" s="82"/>
      <c r="K2" s="82"/>
      <c r="L2" s="82"/>
      <c r="M2" s="82"/>
    </row>
    <row r="3" spans="1:15" ht="17.399999999999999" x14ac:dyDescent="0.3">
      <c r="A3" s="325" t="s">
        <v>461</v>
      </c>
      <c r="B3" s="325"/>
      <c r="C3" s="325"/>
      <c r="D3" s="325"/>
      <c r="E3" s="325"/>
      <c r="F3" s="325"/>
      <c r="G3" s="82"/>
      <c r="H3" s="82"/>
      <c r="I3" s="82"/>
      <c r="J3" s="82"/>
      <c r="K3" s="82"/>
      <c r="L3" s="82"/>
      <c r="M3" s="82"/>
    </row>
    <row r="4" spans="1:15" ht="17.399999999999999" x14ac:dyDescent="0.3">
      <c r="A4" s="325" t="s">
        <v>487</v>
      </c>
      <c r="B4" s="325"/>
      <c r="C4" s="325"/>
      <c r="D4" s="325"/>
      <c r="E4" s="325"/>
      <c r="F4" s="325"/>
      <c r="G4" s="82"/>
      <c r="H4" s="82"/>
      <c r="I4" s="82"/>
      <c r="J4" s="82"/>
      <c r="K4" s="82"/>
      <c r="L4" s="82"/>
      <c r="M4" s="82"/>
    </row>
    <row r="5" spans="1:15" ht="17.399999999999999" x14ac:dyDescent="0.3">
      <c r="A5" s="325" t="s">
        <v>5</v>
      </c>
      <c r="B5" s="325"/>
      <c r="C5" s="325"/>
      <c r="D5" s="325"/>
      <c r="E5" s="325"/>
      <c r="F5" s="325"/>
      <c r="G5" s="82"/>
      <c r="H5" s="82"/>
      <c r="I5" s="82"/>
      <c r="J5" s="82"/>
      <c r="K5" s="82"/>
      <c r="L5" s="82"/>
      <c r="M5" s="82"/>
      <c r="N5" s="82"/>
      <c r="O5" s="82"/>
    </row>
    <row r="6" spans="1:15" ht="17.399999999999999" x14ac:dyDescent="0.3">
      <c r="A6" s="137"/>
      <c r="B6" s="81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5" ht="15.6" x14ac:dyDescent="0.3">
      <c r="A7" s="175" t="s">
        <v>168</v>
      </c>
      <c r="B7" s="175" t="s">
        <v>169</v>
      </c>
      <c r="C7" s="176" t="s">
        <v>375</v>
      </c>
      <c r="D7" s="177" t="s">
        <v>438</v>
      </c>
      <c r="E7" s="177" t="s">
        <v>439</v>
      </c>
      <c r="F7" s="176" t="s">
        <v>376</v>
      </c>
      <c r="H7" s="310">
        <v>2024</v>
      </c>
      <c r="I7" s="310"/>
    </row>
    <row r="8" spans="1:15" ht="16.2" thickBot="1" x14ac:dyDescent="0.35">
      <c r="A8" s="225"/>
      <c r="B8" s="225"/>
      <c r="C8" s="226"/>
      <c r="D8" s="227"/>
      <c r="E8" s="227"/>
      <c r="F8" s="226"/>
    </row>
    <row r="9" spans="1:15" ht="15.6" x14ac:dyDescent="0.3">
      <c r="A9" s="231">
        <v>1</v>
      </c>
      <c r="B9" s="85" t="s">
        <v>174</v>
      </c>
      <c r="C9" s="232">
        <f>C11+C23+C33+C36+C57</f>
        <v>42089303080.819992</v>
      </c>
      <c r="D9" s="232">
        <f>D11+D23+D33+D36+D57</f>
        <v>45974946192.349998</v>
      </c>
      <c r="E9" s="232">
        <f>E11+E23+E33+E36+E57</f>
        <v>43715421567.169998</v>
      </c>
      <c r="F9" s="232">
        <f>C9+D9-E9</f>
        <v>44348827705.999985</v>
      </c>
      <c r="H9" s="251" t="s">
        <v>464</v>
      </c>
      <c r="I9" s="252">
        <f>F9</f>
        <v>44348827705.999985</v>
      </c>
    </row>
    <row r="10" spans="1:15" ht="15.6" x14ac:dyDescent="0.3">
      <c r="A10" s="228"/>
      <c r="B10" s="192"/>
      <c r="C10" s="229"/>
      <c r="D10" s="229"/>
      <c r="E10" s="229"/>
      <c r="F10" s="229"/>
      <c r="H10" s="253" t="s">
        <v>465</v>
      </c>
      <c r="I10" s="254">
        <f>F72</f>
        <v>25206521710.489998</v>
      </c>
    </row>
    <row r="11" spans="1:15" x14ac:dyDescent="0.3">
      <c r="A11" s="236">
        <v>11</v>
      </c>
      <c r="B11" s="237" t="s">
        <v>175</v>
      </c>
      <c r="C11" s="238">
        <f>C12+C14+C19+C21</f>
        <v>25704235236.07</v>
      </c>
      <c r="D11" s="238">
        <f>D12+D14+D19+D21</f>
        <v>33240575359.919998</v>
      </c>
      <c r="E11" s="238">
        <f>E12+E14+E19+E21</f>
        <v>30885224706.77</v>
      </c>
      <c r="F11" s="238">
        <f t="shared" ref="F11:F70" si="0">C11+D11-E11</f>
        <v>28059585889.219997</v>
      </c>
      <c r="H11" s="253" t="s">
        <v>151</v>
      </c>
      <c r="I11" s="255">
        <f>F139</f>
        <v>18608412950.34</v>
      </c>
    </row>
    <row r="12" spans="1:15" x14ac:dyDescent="0.3">
      <c r="A12" s="222">
        <v>1105</v>
      </c>
      <c r="B12" s="223" t="s">
        <v>377</v>
      </c>
      <c r="C12" s="224">
        <f>C13</f>
        <v>0</v>
      </c>
      <c r="D12" s="224">
        <f t="shared" ref="D12:E12" si="1">D13</f>
        <v>1000000</v>
      </c>
      <c r="E12" s="224">
        <f t="shared" si="1"/>
        <v>0</v>
      </c>
      <c r="F12" s="224">
        <f t="shared" si="0"/>
        <v>1000000</v>
      </c>
      <c r="H12" s="253" t="s">
        <v>467</v>
      </c>
      <c r="I12" s="297">
        <v>0</v>
      </c>
    </row>
    <row r="13" spans="1:15" ht="15" thickBot="1" x14ac:dyDescent="0.35">
      <c r="A13" s="188">
        <v>110502</v>
      </c>
      <c r="B13" s="189" t="s">
        <v>177</v>
      </c>
      <c r="C13" s="180">
        <v>0</v>
      </c>
      <c r="D13" s="180">
        <v>1000000</v>
      </c>
      <c r="E13" s="180">
        <v>0</v>
      </c>
      <c r="F13" s="180">
        <f t="shared" si="0"/>
        <v>1000000</v>
      </c>
      <c r="H13" s="256" t="s">
        <v>466</v>
      </c>
      <c r="I13" s="257">
        <f>F151-F172</f>
        <v>533893045.17000008</v>
      </c>
    </row>
    <row r="14" spans="1:15" x14ac:dyDescent="0.3">
      <c r="A14" s="222">
        <v>1110</v>
      </c>
      <c r="B14" s="223" t="s">
        <v>178</v>
      </c>
      <c r="C14" s="224">
        <f>SUM(C15:C18)</f>
        <v>7501952360.5200005</v>
      </c>
      <c r="D14" s="224">
        <f t="shared" ref="D14:F14" si="2">SUM(D15:D18)</f>
        <v>10848023828</v>
      </c>
      <c r="E14" s="224">
        <f t="shared" si="2"/>
        <v>10168343553</v>
      </c>
      <c r="F14" s="224">
        <f t="shared" si="2"/>
        <v>8181632635.5199995</v>
      </c>
    </row>
    <row r="15" spans="1:15" x14ac:dyDescent="0.3">
      <c r="A15" s="188">
        <v>111005</v>
      </c>
      <c r="B15" s="189" t="s">
        <v>179</v>
      </c>
      <c r="C15" s="180">
        <v>1082387124.6600001</v>
      </c>
      <c r="D15" s="180">
        <v>10683051683</v>
      </c>
      <c r="E15" s="180">
        <v>10139538818</v>
      </c>
      <c r="F15" s="180">
        <f t="shared" si="0"/>
        <v>1625899989.6599998</v>
      </c>
      <c r="H15" s="183"/>
      <c r="I15" s="240">
        <f>I13-I159</f>
        <v>8.9406967163085938E-7</v>
      </c>
    </row>
    <row r="16" spans="1:15" x14ac:dyDescent="0.3">
      <c r="A16" s="188">
        <v>111006</v>
      </c>
      <c r="B16" s="189" t="s">
        <v>180</v>
      </c>
      <c r="C16" s="180">
        <v>6856328.0199999996</v>
      </c>
      <c r="D16" s="180">
        <v>0</v>
      </c>
      <c r="E16" s="180">
        <v>0</v>
      </c>
      <c r="F16" s="180">
        <f t="shared" si="0"/>
        <v>6856328.0199999996</v>
      </c>
    </row>
    <row r="17" spans="1:8" x14ac:dyDescent="0.3">
      <c r="A17" s="188">
        <v>111008</v>
      </c>
      <c r="B17" s="189" t="s">
        <v>440</v>
      </c>
      <c r="C17" s="180">
        <v>1804161939.26</v>
      </c>
      <c r="D17" s="180">
        <v>0</v>
      </c>
      <c r="E17" s="180">
        <v>0</v>
      </c>
      <c r="F17" s="180">
        <f t="shared" si="0"/>
        <v>1804161939.26</v>
      </c>
    </row>
    <row r="18" spans="1:8" x14ac:dyDescent="0.3">
      <c r="A18" s="188">
        <v>111090</v>
      </c>
      <c r="B18" s="189" t="s">
        <v>181</v>
      </c>
      <c r="C18" s="180">
        <v>4608546968.5799999</v>
      </c>
      <c r="D18" s="180">
        <v>164972145</v>
      </c>
      <c r="E18" s="180">
        <v>28804735</v>
      </c>
      <c r="F18" s="180">
        <f t="shared" si="0"/>
        <v>4744714378.5799999</v>
      </c>
    </row>
    <row r="19" spans="1:8" x14ac:dyDescent="0.3">
      <c r="A19" s="222">
        <v>1132</v>
      </c>
      <c r="B19" s="223" t="s">
        <v>182</v>
      </c>
      <c r="C19" s="224">
        <f>C20</f>
        <v>12021097891.02</v>
      </c>
      <c r="D19" s="224">
        <f t="shared" ref="D19:E19" si="3">D20</f>
        <v>8258277664</v>
      </c>
      <c r="E19" s="224">
        <f t="shared" si="3"/>
        <v>12697987261</v>
      </c>
      <c r="F19" s="224">
        <f t="shared" si="0"/>
        <v>7581388294.0200005</v>
      </c>
      <c r="H19" s="183"/>
    </row>
    <row r="20" spans="1:8" x14ac:dyDescent="0.3">
      <c r="A20" s="188">
        <v>113210</v>
      </c>
      <c r="B20" s="189" t="s">
        <v>183</v>
      </c>
      <c r="C20" s="180">
        <v>12021097891.02</v>
      </c>
      <c r="D20" s="180">
        <v>8258277664</v>
      </c>
      <c r="E20" s="180">
        <v>12697987261</v>
      </c>
      <c r="F20" s="180">
        <f t="shared" si="0"/>
        <v>7581388294.0200005</v>
      </c>
      <c r="H20" s="183"/>
    </row>
    <row r="21" spans="1:8" x14ac:dyDescent="0.3">
      <c r="A21" s="222">
        <v>1133</v>
      </c>
      <c r="B21" s="223" t="s">
        <v>184</v>
      </c>
      <c r="C21" s="224">
        <f>C22</f>
        <v>6181184984.5299997</v>
      </c>
      <c r="D21" s="224">
        <f t="shared" ref="D21:E21" si="4">D22</f>
        <v>14133273867.92</v>
      </c>
      <c r="E21" s="224">
        <f t="shared" si="4"/>
        <v>8018893892.7700005</v>
      </c>
      <c r="F21" s="224">
        <f t="shared" si="0"/>
        <v>12295564959.68</v>
      </c>
      <c r="H21" s="183"/>
    </row>
    <row r="22" spans="1:8" x14ac:dyDescent="0.3">
      <c r="A22" s="186">
        <v>113301</v>
      </c>
      <c r="B22" s="178" t="s">
        <v>185</v>
      </c>
      <c r="C22" s="180">
        <v>6181184984.5299997</v>
      </c>
      <c r="D22" s="180">
        <v>14133273867.92</v>
      </c>
      <c r="E22" s="180">
        <v>8018893892.7700005</v>
      </c>
      <c r="F22" s="180">
        <f t="shared" si="0"/>
        <v>12295564959.68</v>
      </c>
      <c r="H22" s="294"/>
    </row>
    <row r="23" spans="1:8" x14ac:dyDescent="0.3">
      <c r="A23" s="236">
        <v>13</v>
      </c>
      <c r="B23" s="237" t="s">
        <v>186</v>
      </c>
      <c r="C23" s="238">
        <f>C24+C26+C29+C31</f>
        <v>2100992864.05</v>
      </c>
      <c r="D23" s="238">
        <f t="shared" ref="D23" si="5">D24+D26+D29+D31</f>
        <v>12492426275</v>
      </c>
      <c r="E23" s="238">
        <f>E24+E26+E29+E31</f>
        <v>12570067968.4</v>
      </c>
      <c r="F23" s="238">
        <f t="shared" si="0"/>
        <v>2023351170.6499996</v>
      </c>
    </row>
    <row r="24" spans="1:8" x14ac:dyDescent="0.3">
      <c r="A24" s="222">
        <v>1317</v>
      </c>
      <c r="B24" s="223" t="s">
        <v>187</v>
      </c>
      <c r="C24" s="224">
        <f>C25</f>
        <v>1971838652.05</v>
      </c>
      <c r="D24" s="224">
        <f t="shared" ref="D24:E24" si="6">D25</f>
        <v>12371238911</v>
      </c>
      <c r="E24" s="224">
        <f t="shared" si="6"/>
        <v>12458806227.4</v>
      </c>
      <c r="F24" s="224">
        <f t="shared" si="0"/>
        <v>1884271335.6499996</v>
      </c>
      <c r="H24" s="292"/>
    </row>
    <row r="25" spans="1:8" x14ac:dyDescent="0.3">
      <c r="A25" s="188">
        <v>131703</v>
      </c>
      <c r="B25" s="189" t="s">
        <v>104</v>
      </c>
      <c r="C25" s="180">
        <v>1971838652.05</v>
      </c>
      <c r="D25" s="180">
        <v>12371238911</v>
      </c>
      <c r="E25" s="180">
        <v>12458806227.4</v>
      </c>
      <c r="F25" s="180">
        <f t="shared" si="0"/>
        <v>1884271335.6499996</v>
      </c>
    </row>
    <row r="26" spans="1:8" x14ac:dyDescent="0.3">
      <c r="A26" s="222">
        <v>1384</v>
      </c>
      <c r="B26" s="223" t="s">
        <v>188</v>
      </c>
      <c r="C26" s="224">
        <f>C27+C28</f>
        <v>14313972</v>
      </c>
      <c r="D26" s="224">
        <f t="shared" ref="D26" si="7">D27+D28</f>
        <v>97436557</v>
      </c>
      <c r="E26" s="224">
        <f>E27+E28</f>
        <v>98261741</v>
      </c>
      <c r="F26" s="224">
        <f t="shared" si="0"/>
        <v>13488788</v>
      </c>
    </row>
    <row r="27" spans="1:8" x14ac:dyDescent="0.3">
      <c r="A27" s="188">
        <v>138439</v>
      </c>
      <c r="B27" s="189" t="s">
        <v>189</v>
      </c>
      <c r="C27" s="180">
        <v>1877792</v>
      </c>
      <c r="D27" s="180">
        <v>65856930</v>
      </c>
      <c r="E27" s="180">
        <v>59807834</v>
      </c>
      <c r="F27" s="180">
        <f t="shared" si="0"/>
        <v>7926888</v>
      </c>
    </row>
    <row r="28" spans="1:8" x14ac:dyDescent="0.3">
      <c r="A28" s="188">
        <v>138490</v>
      </c>
      <c r="B28" s="189" t="s">
        <v>190</v>
      </c>
      <c r="C28" s="180">
        <v>12436180</v>
      </c>
      <c r="D28" s="180">
        <v>31579627</v>
      </c>
      <c r="E28" s="180">
        <v>38453907</v>
      </c>
      <c r="F28" s="180">
        <f t="shared" si="0"/>
        <v>5561900</v>
      </c>
    </row>
    <row r="29" spans="1:8" x14ac:dyDescent="0.3">
      <c r="A29" s="222">
        <v>1385</v>
      </c>
      <c r="B29" s="223" t="s">
        <v>378</v>
      </c>
      <c r="C29" s="224">
        <f>C30</f>
        <v>114840240</v>
      </c>
      <c r="D29" s="224">
        <f t="shared" ref="D29:E29" si="8">D30</f>
        <v>23750807</v>
      </c>
      <c r="E29" s="224">
        <f t="shared" si="8"/>
        <v>13000000</v>
      </c>
      <c r="F29" s="224">
        <f t="shared" si="0"/>
        <v>125591047</v>
      </c>
    </row>
    <row r="30" spans="1:8" x14ac:dyDescent="0.3">
      <c r="A30" s="188">
        <v>138502</v>
      </c>
      <c r="B30" s="189" t="s">
        <v>192</v>
      </c>
      <c r="C30" s="180">
        <v>114840240</v>
      </c>
      <c r="D30" s="180">
        <v>23750807</v>
      </c>
      <c r="E30" s="180">
        <v>13000000</v>
      </c>
      <c r="F30" s="180">
        <f t="shared" si="0"/>
        <v>125591047</v>
      </c>
    </row>
    <row r="31" spans="1:8" x14ac:dyDescent="0.3">
      <c r="A31" s="222">
        <v>1386</v>
      </c>
      <c r="B31" s="223" t="s">
        <v>379</v>
      </c>
      <c r="C31" s="224">
        <f>C32</f>
        <v>0</v>
      </c>
      <c r="D31" s="224">
        <f t="shared" ref="D31:E31" si="9">D32</f>
        <v>0</v>
      </c>
      <c r="E31" s="224">
        <f t="shared" si="9"/>
        <v>0</v>
      </c>
      <c r="F31" s="224">
        <f t="shared" si="0"/>
        <v>0</v>
      </c>
    </row>
    <row r="32" spans="1:8" x14ac:dyDescent="0.3">
      <c r="A32" s="188">
        <v>138602</v>
      </c>
      <c r="B32" s="189" t="s">
        <v>194</v>
      </c>
      <c r="C32" s="180">
        <v>0</v>
      </c>
      <c r="D32" s="180">
        <v>0</v>
      </c>
      <c r="E32" s="180">
        <v>0</v>
      </c>
      <c r="F32" s="180">
        <f t="shared" si="0"/>
        <v>0</v>
      </c>
    </row>
    <row r="33" spans="1:6" x14ac:dyDescent="0.3">
      <c r="A33" s="236">
        <v>15</v>
      </c>
      <c r="B33" s="237" t="s">
        <v>195</v>
      </c>
      <c r="C33" s="238">
        <f>C34</f>
        <v>19247515.82</v>
      </c>
      <c r="D33" s="238">
        <f t="shared" ref="D33:E34" si="10">D34</f>
        <v>34944189</v>
      </c>
      <c r="E33" s="238">
        <f t="shared" si="10"/>
        <v>43684154</v>
      </c>
      <c r="F33" s="238">
        <f t="shared" si="0"/>
        <v>10507550.82</v>
      </c>
    </row>
    <row r="34" spans="1:6" x14ac:dyDescent="0.3">
      <c r="A34" s="222">
        <v>1510</v>
      </c>
      <c r="B34" s="223" t="s">
        <v>196</v>
      </c>
      <c r="C34" s="224">
        <f>C35</f>
        <v>19247515.82</v>
      </c>
      <c r="D34" s="224">
        <f t="shared" si="10"/>
        <v>34944189</v>
      </c>
      <c r="E34" s="224">
        <f t="shared" si="10"/>
        <v>43684154</v>
      </c>
      <c r="F34" s="224">
        <f t="shared" si="0"/>
        <v>10507550.82</v>
      </c>
    </row>
    <row r="35" spans="1:6" x14ac:dyDescent="0.3">
      <c r="A35" s="188">
        <v>151090</v>
      </c>
      <c r="B35" s="189" t="s">
        <v>197</v>
      </c>
      <c r="C35" s="180">
        <v>19247515.82</v>
      </c>
      <c r="D35" s="180">
        <v>34944189</v>
      </c>
      <c r="E35" s="180">
        <v>43684154</v>
      </c>
      <c r="F35" s="180">
        <f t="shared" si="0"/>
        <v>10507550.82</v>
      </c>
    </row>
    <row r="36" spans="1:6" x14ac:dyDescent="0.3">
      <c r="A36" s="236">
        <v>16</v>
      </c>
      <c r="B36" s="237" t="s">
        <v>199</v>
      </c>
      <c r="C36" s="238">
        <f>C37+C39+C41+C43+C46+C49+C51</f>
        <v>13684643732.32</v>
      </c>
      <c r="D36" s="238">
        <f t="shared" ref="D36:E36" si="11">D37+D39+D41+D43+D46+D49+D51</f>
        <v>772000</v>
      </c>
      <c r="E36" s="238">
        <f t="shared" si="11"/>
        <v>126736936</v>
      </c>
      <c r="F36" s="238">
        <f t="shared" si="0"/>
        <v>13558678796.32</v>
      </c>
    </row>
    <row r="37" spans="1:6" x14ac:dyDescent="0.3">
      <c r="A37" s="222">
        <v>1605</v>
      </c>
      <c r="B37" s="223" t="s">
        <v>380</v>
      </c>
      <c r="C37" s="224">
        <f>C38</f>
        <v>5004601193</v>
      </c>
      <c r="D37" s="224">
        <f t="shared" ref="D37:E37" si="12">D38</f>
        <v>0</v>
      </c>
      <c r="E37" s="224">
        <f t="shared" si="12"/>
        <v>0</v>
      </c>
      <c r="F37" s="224">
        <f t="shared" si="0"/>
        <v>5004601193</v>
      </c>
    </row>
    <row r="38" spans="1:6" x14ac:dyDescent="0.3">
      <c r="A38" s="188">
        <v>160501</v>
      </c>
      <c r="B38" s="189" t="s">
        <v>381</v>
      </c>
      <c r="C38" s="180">
        <v>5004601193</v>
      </c>
      <c r="D38" s="180">
        <v>0</v>
      </c>
      <c r="E38" s="180">
        <v>0</v>
      </c>
      <c r="F38" s="180">
        <f t="shared" si="0"/>
        <v>5004601193</v>
      </c>
    </row>
    <row r="39" spans="1:6" x14ac:dyDescent="0.3">
      <c r="A39" s="222">
        <v>1640</v>
      </c>
      <c r="B39" s="223" t="s">
        <v>200</v>
      </c>
      <c r="C39" s="224">
        <f t="shared" ref="C39:E39" si="13">C40</f>
        <v>10549950115</v>
      </c>
      <c r="D39" s="224">
        <f t="shared" si="13"/>
        <v>0</v>
      </c>
      <c r="E39" s="224">
        <f t="shared" si="13"/>
        <v>0</v>
      </c>
      <c r="F39" s="224">
        <f t="shared" si="0"/>
        <v>10549950115</v>
      </c>
    </row>
    <row r="40" spans="1:6" x14ac:dyDescent="0.3">
      <c r="A40" s="188">
        <v>164001</v>
      </c>
      <c r="B40" s="189" t="s">
        <v>25</v>
      </c>
      <c r="C40" s="180">
        <v>10549950115</v>
      </c>
      <c r="D40" s="180">
        <v>0</v>
      </c>
      <c r="E40" s="180">
        <v>0</v>
      </c>
      <c r="F40" s="180">
        <f t="shared" si="0"/>
        <v>10549950115</v>
      </c>
    </row>
    <row r="41" spans="1:6" x14ac:dyDescent="0.3">
      <c r="A41" s="222">
        <v>1655</v>
      </c>
      <c r="B41" s="223" t="s">
        <v>201</v>
      </c>
      <c r="C41" s="224">
        <f>C42</f>
        <v>327707224.69999999</v>
      </c>
      <c r="D41" s="224">
        <f t="shared" ref="D41:E41" si="14">D42</f>
        <v>696000</v>
      </c>
      <c r="E41" s="224">
        <f t="shared" si="14"/>
        <v>0</v>
      </c>
      <c r="F41" s="224">
        <f t="shared" si="0"/>
        <v>328403224.69999999</v>
      </c>
    </row>
    <row r="42" spans="1:6" x14ac:dyDescent="0.3">
      <c r="A42" s="188">
        <v>165511</v>
      </c>
      <c r="B42" s="189" t="s">
        <v>26</v>
      </c>
      <c r="C42" s="180">
        <v>327707224.69999999</v>
      </c>
      <c r="D42" s="180">
        <v>696000</v>
      </c>
      <c r="E42" s="180">
        <v>0</v>
      </c>
      <c r="F42" s="180">
        <f t="shared" si="0"/>
        <v>328403224.69999999</v>
      </c>
    </row>
    <row r="43" spans="1:6" x14ac:dyDescent="0.3">
      <c r="A43" s="222">
        <v>1665</v>
      </c>
      <c r="B43" s="223" t="s">
        <v>382</v>
      </c>
      <c r="C43" s="224">
        <f>C44+C45</f>
        <v>153074309.90000001</v>
      </c>
      <c r="D43" s="224">
        <f t="shared" ref="D43:E43" si="15">D44+D45</f>
        <v>76000</v>
      </c>
      <c r="E43" s="224">
        <f t="shared" si="15"/>
        <v>216000</v>
      </c>
      <c r="F43" s="224">
        <f t="shared" si="0"/>
        <v>152934309.90000001</v>
      </c>
    </row>
    <row r="44" spans="1:6" x14ac:dyDescent="0.3">
      <c r="A44" s="188">
        <v>166501</v>
      </c>
      <c r="B44" s="189" t="s">
        <v>27</v>
      </c>
      <c r="C44" s="180">
        <v>128839796.08</v>
      </c>
      <c r="D44" s="180">
        <v>0</v>
      </c>
      <c r="E44" s="180">
        <v>0</v>
      </c>
      <c r="F44" s="180">
        <f t="shared" si="0"/>
        <v>128839796.08</v>
      </c>
    </row>
    <row r="45" spans="1:6" x14ac:dyDescent="0.3">
      <c r="A45" s="188">
        <v>166502</v>
      </c>
      <c r="B45" s="189" t="s">
        <v>28</v>
      </c>
      <c r="C45" s="180">
        <v>24234513.82</v>
      </c>
      <c r="D45" s="180">
        <v>76000</v>
      </c>
      <c r="E45" s="180">
        <v>216000</v>
      </c>
      <c r="F45" s="180">
        <f t="shared" si="0"/>
        <v>24094513.82</v>
      </c>
    </row>
    <row r="46" spans="1:6" x14ac:dyDescent="0.3">
      <c r="A46" s="222">
        <v>1670</v>
      </c>
      <c r="B46" s="223" t="s">
        <v>203</v>
      </c>
      <c r="C46" s="224">
        <f>C47+C48</f>
        <v>380353451.33999997</v>
      </c>
      <c r="D46" s="224">
        <f t="shared" ref="D46:E46" si="16">D47+D48</f>
        <v>0</v>
      </c>
      <c r="E46" s="224">
        <f t="shared" si="16"/>
        <v>480000</v>
      </c>
      <c r="F46" s="224">
        <f t="shared" si="0"/>
        <v>379873451.33999997</v>
      </c>
    </row>
    <row r="47" spans="1:6" x14ac:dyDescent="0.3">
      <c r="A47" s="188">
        <v>167001</v>
      </c>
      <c r="B47" s="189" t="s">
        <v>29</v>
      </c>
      <c r="C47" s="180">
        <v>27877467</v>
      </c>
      <c r="D47" s="180">
        <v>0</v>
      </c>
      <c r="E47" s="180">
        <v>0</v>
      </c>
      <c r="F47" s="180">
        <f t="shared" si="0"/>
        <v>27877467</v>
      </c>
    </row>
    <row r="48" spans="1:6" x14ac:dyDescent="0.3">
      <c r="A48" s="188">
        <v>167002</v>
      </c>
      <c r="B48" s="189" t="s">
        <v>30</v>
      </c>
      <c r="C48" s="180">
        <v>352475984.33999997</v>
      </c>
      <c r="D48" s="180">
        <v>0</v>
      </c>
      <c r="E48" s="180">
        <v>480000</v>
      </c>
      <c r="F48" s="180">
        <f t="shared" si="0"/>
        <v>351995984.33999997</v>
      </c>
    </row>
    <row r="49" spans="1:6" x14ac:dyDescent="0.3">
      <c r="A49" s="222">
        <v>1675</v>
      </c>
      <c r="B49" s="223" t="s">
        <v>204</v>
      </c>
      <c r="C49" s="224">
        <f>C50</f>
        <v>246654696</v>
      </c>
      <c r="D49" s="224">
        <f t="shared" ref="D49:E49" si="17">D50</f>
        <v>0</v>
      </c>
      <c r="E49" s="224">
        <f t="shared" si="17"/>
        <v>0</v>
      </c>
      <c r="F49" s="224">
        <f t="shared" si="0"/>
        <v>246654696</v>
      </c>
    </row>
    <row r="50" spans="1:6" x14ac:dyDescent="0.3">
      <c r="A50" s="188">
        <v>167502</v>
      </c>
      <c r="B50" s="189" t="s">
        <v>205</v>
      </c>
      <c r="C50" s="180">
        <v>246654696</v>
      </c>
      <c r="D50" s="180">
        <v>0</v>
      </c>
      <c r="E50" s="180">
        <v>0</v>
      </c>
      <c r="F50" s="180">
        <f t="shared" si="0"/>
        <v>246654696</v>
      </c>
    </row>
    <row r="51" spans="1:6" x14ac:dyDescent="0.3">
      <c r="A51" s="222">
        <v>1685</v>
      </c>
      <c r="B51" s="223" t="s">
        <v>206</v>
      </c>
      <c r="C51" s="224">
        <f>SUM(C52:C56)</f>
        <v>-2977697257.6199999</v>
      </c>
      <c r="D51" s="224">
        <f t="shared" ref="D51:E51" si="18">SUM(D52:D56)</f>
        <v>0</v>
      </c>
      <c r="E51" s="224">
        <f t="shared" si="18"/>
        <v>126040936</v>
      </c>
      <c r="F51" s="224">
        <f t="shared" si="0"/>
        <v>-3103738193.6199999</v>
      </c>
    </row>
    <row r="52" spans="1:6" x14ac:dyDescent="0.3">
      <c r="A52" s="188">
        <v>168501</v>
      </c>
      <c r="B52" s="189" t="s">
        <v>31</v>
      </c>
      <c r="C52" s="180">
        <v>-2485687307.6900001</v>
      </c>
      <c r="D52" s="180">
        <v>0</v>
      </c>
      <c r="E52" s="180">
        <v>103697020</v>
      </c>
      <c r="F52" s="180">
        <f t="shared" si="0"/>
        <v>-2589384327.6900001</v>
      </c>
    </row>
    <row r="53" spans="1:6" x14ac:dyDescent="0.3">
      <c r="A53" s="188">
        <v>168504</v>
      </c>
      <c r="B53" s="189" t="s">
        <v>32</v>
      </c>
      <c r="C53" s="180">
        <v>-183830790.69999999</v>
      </c>
      <c r="D53" s="180">
        <v>0</v>
      </c>
      <c r="E53" s="180">
        <v>4483504</v>
      </c>
      <c r="F53" s="180">
        <f t="shared" si="0"/>
        <v>-188314294.69999999</v>
      </c>
    </row>
    <row r="54" spans="1:6" x14ac:dyDescent="0.3">
      <c r="A54" s="188">
        <v>168506</v>
      </c>
      <c r="B54" s="189" t="s">
        <v>33</v>
      </c>
      <c r="C54" s="180">
        <v>-75867752.230000004</v>
      </c>
      <c r="D54" s="180">
        <v>0</v>
      </c>
      <c r="E54" s="180">
        <v>1266104</v>
      </c>
      <c r="F54" s="180">
        <f t="shared" si="0"/>
        <v>-77133856.230000004</v>
      </c>
    </row>
    <row r="55" spans="1:6" x14ac:dyDescent="0.3">
      <c r="A55" s="188">
        <v>168507</v>
      </c>
      <c r="B55" s="189" t="s">
        <v>383</v>
      </c>
      <c r="C55" s="180">
        <v>-188323029</v>
      </c>
      <c r="D55" s="180">
        <v>0</v>
      </c>
      <c r="E55" s="180">
        <v>12367452</v>
      </c>
      <c r="F55" s="180">
        <f t="shared" si="0"/>
        <v>-200690481</v>
      </c>
    </row>
    <row r="56" spans="1:6" x14ac:dyDescent="0.3">
      <c r="A56" s="188">
        <v>168508</v>
      </c>
      <c r="B56" s="189" t="s">
        <v>35</v>
      </c>
      <c r="C56" s="180">
        <v>-43988378</v>
      </c>
      <c r="D56" s="180">
        <v>0</v>
      </c>
      <c r="E56" s="180">
        <v>4226856</v>
      </c>
      <c r="F56" s="180">
        <f t="shared" si="0"/>
        <v>-48215234</v>
      </c>
    </row>
    <row r="57" spans="1:6" x14ac:dyDescent="0.3">
      <c r="A57" s="236">
        <v>19</v>
      </c>
      <c r="B57" s="237" t="s">
        <v>207</v>
      </c>
      <c r="C57" s="238">
        <f>C58+C60+C65+C67+C69</f>
        <v>580183732.55999994</v>
      </c>
      <c r="D57" s="238">
        <f t="shared" ref="D57:E57" si="19">D58+D60+D65+D67+D69</f>
        <v>206228368.43000001</v>
      </c>
      <c r="E57" s="238">
        <f t="shared" si="19"/>
        <v>89707802</v>
      </c>
      <c r="F57" s="238">
        <f t="shared" si="0"/>
        <v>696704298.99000001</v>
      </c>
    </row>
    <row r="58" spans="1:6" x14ac:dyDescent="0.3">
      <c r="A58" s="222">
        <v>1906</v>
      </c>
      <c r="B58" s="223" t="s">
        <v>384</v>
      </c>
      <c r="C58" s="224">
        <f>C59</f>
        <v>0</v>
      </c>
      <c r="D58" s="224">
        <f t="shared" ref="D58:E58" si="20">D59</f>
        <v>86862396</v>
      </c>
      <c r="E58" s="224">
        <f t="shared" si="20"/>
        <v>75820409</v>
      </c>
      <c r="F58" s="224">
        <f t="shared" si="0"/>
        <v>11041987</v>
      </c>
    </row>
    <row r="59" spans="1:6" x14ac:dyDescent="0.3">
      <c r="A59" s="188">
        <v>190601</v>
      </c>
      <c r="B59" s="189" t="s">
        <v>385</v>
      </c>
      <c r="C59" s="180">
        <v>0</v>
      </c>
      <c r="D59" s="180">
        <v>86862396</v>
      </c>
      <c r="E59" s="180">
        <v>75820409</v>
      </c>
      <c r="F59" s="180">
        <f t="shared" si="0"/>
        <v>11041987</v>
      </c>
    </row>
    <row r="60" spans="1:6" x14ac:dyDescent="0.3">
      <c r="A60" s="222">
        <v>1907</v>
      </c>
      <c r="B60" s="223" t="s">
        <v>386</v>
      </c>
      <c r="C60" s="224">
        <f>C61+C62+C63+C64</f>
        <v>541162897.05999994</v>
      </c>
      <c r="D60" s="224">
        <f t="shared" ref="D60:E60" si="21">D61+D62+D63+D64</f>
        <v>119365972.43000001</v>
      </c>
      <c r="E60" s="224">
        <f t="shared" si="21"/>
        <v>11985465</v>
      </c>
      <c r="F60" s="224">
        <f t="shared" si="0"/>
        <v>648543404.49000001</v>
      </c>
    </row>
    <row r="61" spans="1:6" x14ac:dyDescent="0.3">
      <c r="A61" s="188">
        <v>190701</v>
      </c>
      <c r="B61" s="189" t="s">
        <v>39</v>
      </c>
      <c r="C61" s="180">
        <v>398766000</v>
      </c>
      <c r="D61" s="180">
        <v>65863000</v>
      </c>
      <c r="E61" s="180">
        <v>0</v>
      </c>
      <c r="F61" s="180">
        <f t="shared" si="0"/>
        <v>464629000</v>
      </c>
    </row>
    <row r="62" spans="1:6" x14ac:dyDescent="0.3">
      <c r="A62" s="188">
        <v>190702</v>
      </c>
      <c r="B62" s="189" t="s">
        <v>210</v>
      </c>
      <c r="C62" s="180">
        <v>83862897.060000002</v>
      </c>
      <c r="D62" s="180">
        <v>53502972.43</v>
      </c>
      <c r="E62" s="180">
        <v>11985465</v>
      </c>
      <c r="F62" s="180">
        <f t="shared" si="0"/>
        <v>125380404.49000001</v>
      </c>
    </row>
    <row r="63" spans="1:6" x14ac:dyDescent="0.3">
      <c r="A63" s="188">
        <v>190703</v>
      </c>
      <c r="B63" s="189" t="s">
        <v>40</v>
      </c>
      <c r="C63" s="180">
        <v>58534000</v>
      </c>
      <c r="D63" s="180">
        <v>0</v>
      </c>
      <c r="E63" s="180">
        <v>0</v>
      </c>
      <c r="F63" s="180">
        <f t="shared" si="0"/>
        <v>58534000</v>
      </c>
    </row>
    <row r="64" spans="1:6" x14ac:dyDescent="0.3">
      <c r="A64" s="188">
        <v>190705</v>
      </c>
      <c r="B64" s="189" t="s">
        <v>387</v>
      </c>
      <c r="C64" s="180">
        <v>0</v>
      </c>
      <c r="D64" s="180">
        <v>0</v>
      </c>
      <c r="E64" s="180">
        <v>0</v>
      </c>
      <c r="F64" s="180">
        <f t="shared" si="0"/>
        <v>0</v>
      </c>
    </row>
    <row r="65" spans="1:8" x14ac:dyDescent="0.3">
      <c r="A65" s="222">
        <v>1909</v>
      </c>
      <c r="B65" s="223" t="s">
        <v>211</v>
      </c>
      <c r="C65" s="224">
        <f>C66</f>
        <v>972942</v>
      </c>
      <c r="D65" s="224">
        <f t="shared" ref="D65:E65" si="22">D66</f>
        <v>0</v>
      </c>
      <c r="E65" s="224">
        <f t="shared" si="22"/>
        <v>0</v>
      </c>
      <c r="F65" s="224">
        <f t="shared" si="0"/>
        <v>972942</v>
      </c>
    </row>
    <row r="66" spans="1:8" x14ac:dyDescent="0.3">
      <c r="A66" s="188">
        <v>190903</v>
      </c>
      <c r="B66" s="189" t="s">
        <v>41</v>
      </c>
      <c r="C66" s="180">
        <v>972942</v>
      </c>
      <c r="D66" s="180">
        <v>0</v>
      </c>
      <c r="E66" s="180">
        <v>0</v>
      </c>
      <c r="F66" s="180">
        <f t="shared" si="0"/>
        <v>972942</v>
      </c>
    </row>
    <row r="67" spans="1:8" x14ac:dyDescent="0.3">
      <c r="A67" s="222">
        <v>1970</v>
      </c>
      <c r="B67" s="223" t="s">
        <v>212</v>
      </c>
      <c r="C67" s="224">
        <f>C68</f>
        <v>110875328.5</v>
      </c>
      <c r="D67" s="224">
        <f t="shared" ref="D67:E67" si="23">D68</f>
        <v>0</v>
      </c>
      <c r="E67" s="224">
        <f t="shared" si="23"/>
        <v>0</v>
      </c>
      <c r="F67" s="224">
        <f t="shared" si="0"/>
        <v>110875328.5</v>
      </c>
    </row>
    <row r="68" spans="1:8" x14ac:dyDescent="0.3">
      <c r="A68" s="188">
        <v>197008</v>
      </c>
      <c r="B68" s="189" t="s">
        <v>42</v>
      </c>
      <c r="C68" s="180">
        <v>110875328.5</v>
      </c>
      <c r="D68" s="180">
        <v>0</v>
      </c>
      <c r="E68" s="180">
        <v>0</v>
      </c>
      <c r="F68" s="180">
        <f t="shared" si="0"/>
        <v>110875328.5</v>
      </c>
    </row>
    <row r="69" spans="1:8" x14ac:dyDescent="0.3">
      <c r="A69" s="222">
        <v>1975</v>
      </c>
      <c r="B69" s="223" t="s">
        <v>213</v>
      </c>
      <c r="C69" s="224">
        <f>C70</f>
        <v>-72827435</v>
      </c>
      <c r="D69" s="224">
        <f t="shared" ref="D69:E69" si="24">D70</f>
        <v>0</v>
      </c>
      <c r="E69" s="224">
        <f t="shared" si="24"/>
        <v>1901928</v>
      </c>
      <c r="F69" s="224">
        <f t="shared" si="0"/>
        <v>-74729363</v>
      </c>
    </row>
    <row r="70" spans="1:8" x14ac:dyDescent="0.3">
      <c r="A70" s="188">
        <v>197508</v>
      </c>
      <c r="B70" s="189" t="s">
        <v>42</v>
      </c>
      <c r="C70" s="180">
        <v>-72827435</v>
      </c>
      <c r="D70" s="180">
        <v>0</v>
      </c>
      <c r="E70" s="180">
        <v>1901928</v>
      </c>
      <c r="F70" s="180">
        <f t="shared" si="0"/>
        <v>-74729363</v>
      </c>
    </row>
    <row r="71" spans="1:8" x14ac:dyDescent="0.3">
      <c r="A71" s="186"/>
      <c r="B71" s="178"/>
      <c r="C71" s="180"/>
      <c r="D71" s="180"/>
      <c r="E71" s="180"/>
      <c r="F71" s="180"/>
    </row>
    <row r="72" spans="1:8" ht="15.6" x14ac:dyDescent="0.3">
      <c r="A72" s="231">
        <v>2</v>
      </c>
      <c r="B72" s="85" t="s">
        <v>215</v>
      </c>
      <c r="C72" s="232">
        <f>C74+C115+C128+C133</f>
        <v>23480890130.48</v>
      </c>
      <c r="D72" s="232">
        <f>D74+D115+D128+D133</f>
        <v>13859212033.610001</v>
      </c>
      <c r="E72" s="232">
        <f>E74+E115+E128+E133</f>
        <v>15584843613.620001</v>
      </c>
      <c r="F72" s="232">
        <f t="shared" ref="F72:F85" si="25">C72-D72+E72</f>
        <v>25206521710.489998</v>
      </c>
      <c r="H72" s="183"/>
    </row>
    <row r="73" spans="1:8" x14ac:dyDescent="0.3">
      <c r="A73" s="186"/>
      <c r="B73" s="178"/>
      <c r="C73" s="230"/>
      <c r="D73" s="230"/>
      <c r="E73" s="230"/>
      <c r="F73" s="230"/>
    </row>
    <row r="74" spans="1:8" x14ac:dyDescent="0.3">
      <c r="A74" s="236">
        <v>24</v>
      </c>
      <c r="B74" s="237" t="s">
        <v>216</v>
      </c>
      <c r="C74" s="238">
        <f>C75+C77+C79+C86+C94+C101+C104+C110</f>
        <v>4996427800.6599998</v>
      </c>
      <c r="D74" s="238">
        <f>D75+D77+D79+D86+D94+D101+D104+D110</f>
        <v>11927367340.610001</v>
      </c>
      <c r="E74" s="238">
        <f>E75+E77+E79+E86+E94+E101+E104+E110</f>
        <v>12180634934.470001</v>
      </c>
      <c r="F74" s="238">
        <f t="shared" si="25"/>
        <v>5249695394.5200005</v>
      </c>
      <c r="H74" s="292"/>
    </row>
    <row r="75" spans="1:8" x14ac:dyDescent="0.3">
      <c r="A75" s="222">
        <v>2401</v>
      </c>
      <c r="B75" s="223" t="s">
        <v>217</v>
      </c>
      <c r="C75" s="224">
        <f>C76</f>
        <v>206248647</v>
      </c>
      <c r="D75" s="224">
        <f t="shared" ref="D75:E75" si="26">D76</f>
        <v>1133129556</v>
      </c>
      <c r="E75" s="224">
        <f t="shared" si="26"/>
        <v>991970691</v>
      </c>
      <c r="F75" s="224">
        <f t="shared" si="25"/>
        <v>65089782</v>
      </c>
    </row>
    <row r="76" spans="1:8" x14ac:dyDescent="0.3">
      <c r="A76" s="188">
        <v>240101</v>
      </c>
      <c r="B76" s="189" t="s">
        <v>47</v>
      </c>
      <c r="C76" s="180">
        <v>206248647</v>
      </c>
      <c r="D76" s="180">
        <v>1133129556</v>
      </c>
      <c r="E76" s="180">
        <v>991970691</v>
      </c>
      <c r="F76" s="180">
        <f t="shared" si="25"/>
        <v>65089782</v>
      </c>
    </row>
    <row r="77" spans="1:8" x14ac:dyDescent="0.3">
      <c r="A77" s="222">
        <v>2407</v>
      </c>
      <c r="B77" s="223" t="s">
        <v>218</v>
      </c>
      <c r="C77" s="224">
        <f>C78</f>
        <v>296602468</v>
      </c>
      <c r="D77" s="224">
        <f t="shared" ref="D77:E77" si="27">D78</f>
        <v>1064023652.47</v>
      </c>
      <c r="E77" s="224">
        <f t="shared" si="27"/>
        <v>1324643125.47</v>
      </c>
      <c r="F77" s="224">
        <f t="shared" si="25"/>
        <v>557221941</v>
      </c>
    </row>
    <row r="78" spans="1:8" x14ac:dyDescent="0.3">
      <c r="A78" s="188">
        <v>240790</v>
      </c>
      <c r="B78" s="189" t="s">
        <v>48</v>
      </c>
      <c r="C78" s="180">
        <v>296602468</v>
      </c>
      <c r="D78" s="180">
        <v>1064023652.47</v>
      </c>
      <c r="E78" s="180">
        <v>1324643125.47</v>
      </c>
      <c r="F78" s="180">
        <f t="shared" si="25"/>
        <v>557221941</v>
      </c>
    </row>
    <row r="79" spans="1:8" x14ac:dyDescent="0.3">
      <c r="A79" s="222">
        <v>2424</v>
      </c>
      <c r="B79" s="223" t="s">
        <v>219</v>
      </c>
      <c r="C79" s="224">
        <f>SUM(C80:C85)</f>
        <v>45814920</v>
      </c>
      <c r="D79" s="224">
        <f t="shared" ref="D79:E79" si="28">SUM(D80:D85)</f>
        <v>224634390</v>
      </c>
      <c r="E79" s="224">
        <f t="shared" si="28"/>
        <v>250037775</v>
      </c>
      <c r="F79" s="224">
        <f t="shared" si="25"/>
        <v>71218305</v>
      </c>
    </row>
    <row r="80" spans="1:8" x14ac:dyDescent="0.3">
      <c r="A80" s="188">
        <v>242401</v>
      </c>
      <c r="B80" s="189" t="s">
        <v>49</v>
      </c>
      <c r="C80" s="180">
        <v>9998346</v>
      </c>
      <c r="D80" s="180">
        <v>25094000</v>
      </c>
      <c r="E80" s="180">
        <v>32405200</v>
      </c>
      <c r="F80" s="180">
        <f t="shared" si="25"/>
        <v>17309546</v>
      </c>
    </row>
    <row r="81" spans="1:6" x14ac:dyDescent="0.3">
      <c r="A81" s="188">
        <v>242402</v>
      </c>
      <c r="B81" s="189" t="s">
        <v>50</v>
      </c>
      <c r="C81" s="180">
        <v>12115700</v>
      </c>
      <c r="D81" s="180">
        <v>23479500</v>
      </c>
      <c r="E81" s="180">
        <v>23186900</v>
      </c>
      <c r="F81" s="180">
        <f t="shared" si="25"/>
        <v>11823100</v>
      </c>
    </row>
    <row r="82" spans="1:6" x14ac:dyDescent="0.3">
      <c r="A82" s="188">
        <v>242404</v>
      </c>
      <c r="B82" s="189" t="s">
        <v>51</v>
      </c>
      <c r="C82" s="180">
        <v>537200</v>
      </c>
      <c r="D82" s="180">
        <v>2118800</v>
      </c>
      <c r="E82" s="180">
        <v>2088800</v>
      </c>
      <c r="F82" s="180">
        <f t="shared" si="25"/>
        <v>507200</v>
      </c>
    </row>
    <row r="83" spans="1:6" x14ac:dyDescent="0.3">
      <c r="A83" s="188">
        <v>242405</v>
      </c>
      <c r="B83" s="189" t="s">
        <v>388</v>
      </c>
      <c r="C83" s="180">
        <v>19851630</v>
      </c>
      <c r="D83" s="180">
        <v>140692657</v>
      </c>
      <c r="E83" s="180">
        <v>139375441</v>
      </c>
      <c r="F83" s="180">
        <f t="shared" si="25"/>
        <v>18534414</v>
      </c>
    </row>
    <row r="84" spans="1:6" x14ac:dyDescent="0.3">
      <c r="A84" s="188">
        <v>242406</v>
      </c>
      <c r="B84" s="189" t="s">
        <v>53</v>
      </c>
      <c r="C84" s="180">
        <v>0</v>
      </c>
      <c r="D84" s="180">
        <v>24774296</v>
      </c>
      <c r="E84" s="180">
        <v>44556794</v>
      </c>
      <c r="F84" s="180">
        <f t="shared" si="25"/>
        <v>19782498</v>
      </c>
    </row>
    <row r="85" spans="1:6" x14ac:dyDescent="0.3">
      <c r="A85" s="188">
        <v>242490</v>
      </c>
      <c r="B85" s="189" t="s">
        <v>54</v>
      </c>
      <c r="C85" s="180">
        <v>3312044</v>
      </c>
      <c r="D85" s="180">
        <v>8475137</v>
      </c>
      <c r="E85" s="180">
        <v>8424640</v>
      </c>
      <c r="F85" s="180">
        <f t="shared" si="25"/>
        <v>3261547</v>
      </c>
    </row>
    <row r="86" spans="1:6" x14ac:dyDescent="0.3">
      <c r="A86" s="222">
        <v>2436</v>
      </c>
      <c r="B86" s="223" t="s">
        <v>220</v>
      </c>
      <c r="C86" s="224">
        <f>SUM(C87:C93)</f>
        <v>86179000</v>
      </c>
      <c r="D86" s="224">
        <f t="shared" ref="D86:E86" si="29">SUM(D87:D93)</f>
        <v>205495942</v>
      </c>
      <c r="E86" s="224">
        <f t="shared" si="29"/>
        <v>430682942</v>
      </c>
      <c r="F86" s="224">
        <f>C86-D86+E86</f>
        <v>311366000</v>
      </c>
    </row>
    <row r="87" spans="1:6" x14ac:dyDescent="0.3">
      <c r="A87" s="188">
        <v>243603</v>
      </c>
      <c r="B87" s="189" t="s">
        <v>55</v>
      </c>
      <c r="C87" s="180">
        <v>0</v>
      </c>
      <c r="D87" s="180">
        <v>0</v>
      </c>
      <c r="E87" s="180">
        <v>0</v>
      </c>
      <c r="F87" s="180">
        <f t="shared" ref="F87:F93" si="30">C87-D87+E87</f>
        <v>0</v>
      </c>
    </row>
    <row r="88" spans="1:6" x14ac:dyDescent="0.3">
      <c r="A88" s="188">
        <v>243605</v>
      </c>
      <c r="B88" s="189" t="s">
        <v>56</v>
      </c>
      <c r="C88" s="180">
        <v>1517000</v>
      </c>
      <c r="D88" s="180">
        <v>3285000</v>
      </c>
      <c r="E88" s="180">
        <v>2574000</v>
      </c>
      <c r="F88" s="180">
        <f t="shared" si="30"/>
        <v>806000</v>
      </c>
    </row>
    <row r="89" spans="1:6" x14ac:dyDescent="0.3">
      <c r="A89" s="188">
        <v>243608</v>
      </c>
      <c r="B89" s="189" t="s">
        <v>57</v>
      </c>
      <c r="C89" s="180">
        <v>12414000</v>
      </c>
      <c r="D89" s="180">
        <v>24089748</v>
      </c>
      <c r="E89" s="180">
        <v>17419748</v>
      </c>
      <c r="F89" s="180">
        <f t="shared" si="30"/>
        <v>5744000</v>
      </c>
    </row>
    <row r="90" spans="1:6" x14ac:dyDescent="0.3">
      <c r="A90" s="188">
        <v>243609</v>
      </c>
      <c r="B90" s="189" t="s">
        <v>58</v>
      </c>
      <c r="C90" s="180">
        <v>31980000</v>
      </c>
      <c r="D90" s="180">
        <v>68265000</v>
      </c>
      <c r="E90" s="180">
        <v>317818000</v>
      </c>
      <c r="F90" s="180">
        <f t="shared" si="30"/>
        <v>281533000</v>
      </c>
    </row>
    <row r="91" spans="1:6" x14ac:dyDescent="0.3">
      <c r="A91" s="188">
        <v>243615</v>
      </c>
      <c r="B91" s="189" t="s">
        <v>59</v>
      </c>
      <c r="C91" s="180">
        <v>3391000</v>
      </c>
      <c r="D91" s="180">
        <v>8061000</v>
      </c>
      <c r="E91" s="180">
        <v>5851000</v>
      </c>
      <c r="F91" s="180">
        <f t="shared" si="30"/>
        <v>1181000</v>
      </c>
    </row>
    <row r="92" spans="1:6" x14ac:dyDescent="0.3">
      <c r="A92" s="188">
        <v>243625</v>
      </c>
      <c r="B92" s="189" t="s">
        <v>389</v>
      </c>
      <c r="C92" s="180">
        <v>15725000</v>
      </c>
      <c r="D92" s="180">
        <v>30590194</v>
      </c>
      <c r="E92" s="180">
        <v>21157194</v>
      </c>
      <c r="F92" s="180">
        <f t="shared" si="30"/>
        <v>6292000</v>
      </c>
    </row>
    <row r="93" spans="1:6" x14ac:dyDescent="0.3">
      <c r="A93" s="188">
        <v>243695</v>
      </c>
      <c r="B93" s="189" t="s">
        <v>441</v>
      </c>
      <c r="C93" s="180">
        <v>21152000</v>
      </c>
      <c r="D93" s="180">
        <v>71205000</v>
      </c>
      <c r="E93" s="180">
        <v>65863000</v>
      </c>
      <c r="F93" s="180">
        <f t="shared" si="30"/>
        <v>15810000</v>
      </c>
    </row>
    <row r="94" spans="1:6" x14ac:dyDescent="0.3">
      <c r="A94" s="222">
        <v>2440</v>
      </c>
      <c r="B94" s="223" t="s">
        <v>390</v>
      </c>
      <c r="C94" s="224">
        <f>SUM(C95:C100)</f>
        <v>381656885</v>
      </c>
      <c r="D94" s="224">
        <f>SUM(D95:D100)</f>
        <v>1352588320</v>
      </c>
      <c r="E94" s="224">
        <f>SUM(E95:E100)</f>
        <v>1246274435</v>
      </c>
      <c r="F94" s="224">
        <f>C94-D94+E94</f>
        <v>275343000</v>
      </c>
    </row>
    <row r="95" spans="1:6" x14ac:dyDescent="0.3">
      <c r="A95" s="188">
        <v>244001</v>
      </c>
      <c r="B95" s="189" t="s">
        <v>391</v>
      </c>
      <c r="C95" s="179">
        <v>0</v>
      </c>
      <c r="D95" s="180">
        <v>0</v>
      </c>
      <c r="E95" s="180">
        <v>0</v>
      </c>
      <c r="F95" s="180">
        <f t="shared" ref="F95:F100" si="31">C95-D95+E95</f>
        <v>0</v>
      </c>
    </row>
    <row r="96" spans="1:6" x14ac:dyDescent="0.3">
      <c r="A96" s="188">
        <v>244003</v>
      </c>
      <c r="B96" s="189" t="s">
        <v>392</v>
      </c>
      <c r="C96" s="180">
        <v>0</v>
      </c>
      <c r="D96" s="180">
        <v>0</v>
      </c>
      <c r="E96" s="180">
        <v>0</v>
      </c>
      <c r="F96" s="180">
        <f t="shared" si="31"/>
        <v>0</v>
      </c>
    </row>
    <row r="97" spans="1:8" x14ac:dyDescent="0.3">
      <c r="A97" s="188">
        <v>244004</v>
      </c>
      <c r="B97" s="189" t="s">
        <v>62</v>
      </c>
      <c r="C97" s="180">
        <v>1728000</v>
      </c>
      <c r="D97" s="180">
        <v>1953000</v>
      </c>
      <c r="E97" s="180">
        <v>366000</v>
      </c>
      <c r="F97" s="180">
        <f t="shared" si="31"/>
        <v>141000</v>
      </c>
    </row>
    <row r="98" spans="1:8" x14ac:dyDescent="0.3">
      <c r="A98" s="188">
        <v>244014</v>
      </c>
      <c r="B98" s="189" t="s">
        <v>338</v>
      </c>
      <c r="C98" s="180">
        <v>0</v>
      </c>
      <c r="D98" s="180">
        <v>121380829</v>
      </c>
      <c r="E98" s="180">
        <v>121380829</v>
      </c>
      <c r="F98" s="180">
        <f t="shared" si="31"/>
        <v>0</v>
      </c>
    </row>
    <row r="99" spans="1:8" x14ac:dyDescent="0.3">
      <c r="A99" s="188">
        <v>244020</v>
      </c>
      <c r="B99" s="189" t="s">
        <v>478</v>
      </c>
      <c r="C99" s="180">
        <v>63826</v>
      </c>
      <c r="D99" s="180">
        <v>63826</v>
      </c>
      <c r="E99" s="180">
        <v>0</v>
      </c>
      <c r="F99" s="180">
        <f t="shared" si="31"/>
        <v>0</v>
      </c>
    </row>
    <row r="100" spans="1:8" x14ac:dyDescent="0.3">
      <c r="A100" s="188">
        <v>244080</v>
      </c>
      <c r="B100" s="189" t="s">
        <v>64</v>
      </c>
      <c r="C100" s="180">
        <v>379865059</v>
      </c>
      <c r="D100" s="180">
        <v>1229190665</v>
      </c>
      <c r="E100" s="180">
        <v>1124527606</v>
      </c>
      <c r="F100" s="180">
        <f t="shared" si="31"/>
        <v>275202000</v>
      </c>
      <c r="H100" s="292"/>
    </row>
    <row r="101" spans="1:8" x14ac:dyDescent="0.3">
      <c r="A101" s="222">
        <v>2445</v>
      </c>
      <c r="B101" s="223" t="s">
        <v>223</v>
      </c>
      <c r="C101" s="224">
        <f>SUM(C102:C103)</f>
        <v>5539000</v>
      </c>
      <c r="D101" s="224">
        <f>SUM(D102:D103)</f>
        <v>12299516</v>
      </c>
      <c r="E101" s="224">
        <f>SUM(E102:E103)</f>
        <v>12512516</v>
      </c>
      <c r="F101" s="224">
        <f>C101-D101+E101</f>
        <v>5752000</v>
      </c>
    </row>
    <row r="102" spans="1:8" x14ac:dyDescent="0.3">
      <c r="A102" s="188">
        <v>244502</v>
      </c>
      <c r="B102" s="189" t="s">
        <v>66</v>
      </c>
      <c r="C102" s="180">
        <v>5624000</v>
      </c>
      <c r="D102" s="180">
        <v>12085516</v>
      </c>
      <c r="E102" s="180">
        <v>12379516</v>
      </c>
      <c r="F102" s="180">
        <f t="shared" ref="F102:F103" si="32">C102-D102+E102</f>
        <v>5918000</v>
      </c>
    </row>
    <row r="103" spans="1:8" x14ac:dyDescent="0.3">
      <c r="A103" s="188">
        <v>244506</v>
      </c>
      <c r="B103" s="189" t="s">
        <v>68</v>
      </c>
      <c r="C103" s="180">
        <v>-85000</v>
      </c>
      <c r="D103" s="180">
        <v>214000</v>
      </c>
      <c r="E103" s="180">
        <v>133000</v>
      </c>
      <c r="F103" s="180">
        <f t="shared" si="32"/>
        <v>-166000</v>
      </c>
    </row>
    <row r="104" spans="1:8" x14ac:dyDescent="0.3">
      <c r="A104" s="222">
        <v>2465</v>
      </c>
      <c r="B104" s="223" t="s">
        <v>224</v>
      </c>
      <c r="C104" s="224">
        <f>SUM(C105:C109)</f>
        <v>3350187937.98</v>
      </c>
      <c r="D104" s="224">
        <f t="shared" ref="D104:E104" si="33">SUM(D105:D109)</f>
        <v>5632065244.46</v>
      </c>
      <c r="E104" s="224">
        <f t="shared" si="33"/>
        <v>5613185378</v>
      </c>
      <c r="F104" s="224">
        <f>C104-D104+E104</f>
        <v>3331308071.52</v>
      </c>
    </row>
    <row r="105" spans="1:8" x14ac:dyDescent="0.3">
      <c r="A105" s="188">
        <v>246501</v>
      </c>
      <c r="B105" s="189" t="s">
        <v>69</v>
      </c>
      <c r="C105" s="180">
        <v>0</v>
      </c>
      <c r="D105" s="180">
        <v>1388750000</v>
      </c>
      <c r="E105" s="180">
        <v>1388750000</v>
      </c>
      <c r="F105" s="180">
        <f t="shared" ref="F105:F109" si="34">C105-D105+E105</f>
        <v>0</v>
      </c>
    </row>
    <row r="106" spans="1:8" x14ac:dyDescent="0.3">
      <c r="A106" s="188">
        <v>246502</v>
      </c>
      <c r="B106" s="189" t="s">
        <v>479</v>
      </c>
      <c r="C106" s="180">
        <v>0</v>
      </c>
      <c r="D106" s="180">
        <v>4151750</v>
      </c>
      <c r="E106" s="180">
        <v>4151750</v>
      </c>
      <c r="F106" s="180">
        <f t="shared" si="34"/>
        <v>0</v>
      </c>
    </row>
    <row r="107" spans="1:8" x14ac:dyDescent="0.3">
      <c r="A107" s="188">
        <v>246503</v>
      </c>
      <c r="B107" s="189" t="s">
        <v>70</v>
      </c>
      <c r="C107" s="180">
        <v>3189941989.98</v>
      </c>
      <c r="D107" s="180">
        <v>4113725156.46</v>
      </c>
      <c r="E107" s="180">
        <v>3949800276</v>
      </c>
      <c r="F107" s="180">
        <f>C107-D107+E107</f>
        <v>3026017109.52</v>
      </c>
    </row>
    <row r="108" spans="1:8" x14ac:dyDescent="0.3">
      <c r="A108" s="188">
        <v>246505</v>
      </c>
      <c r="B108" s="189" t="s">
        <v>393</v>
      </c>
      <c r="C108" s="180">
        <v>30778656</v>
      </c>
      <c r="D108" s="180">
        <v>90990838</v>
      </c>
      <c r="E108" s="180">
        <v>182500071</v>
      </c>
      <c r="F108" s="180">
        <f t="shared" si="34"/>
        <v>122287889</v>
      </c>
    </row>
    <row r="109" spans="1:8" x14ac:dyDescent="0.3">
      <c r="A109" s="188">
        <v>246506</v>
      </c>
      <c r="B109" s="189" t="s">
        <v>394</v>
      </c>
      <c r="C109" s="180">
        <v>129467292</v>
      </c>
      <c r="D109" s="180">
        <v>34447500</v>
      </c>
      <c r="E109" s="180">
        <v>87983281</v>
      </c>
      <c r="F109" s="180">
        <f t="shared" si="34"/>
        <v>183003073</v>
      </c>
    </row>
    <row r="110" spans="1:8" x14ac:dyDescent="0.3">
      <c r="A110" s="222">
        <v>2490</v>
      </c>
      <c r="B110" s="223" t="s">
        <v>227</v>
      </c>
      <c r="C110" s="224">
        <f>SUM(C111:C114)</f>
        <v>624198942.67999995</v>
      </c>
      <c r="D110" s="224">
        <f>SUM(D111:D114)</f>
        <v>2303130719.6799998</v>
      </c>
      <c r="E110" s="224">
        <f>SUM(E111:E114)</f>
        <v>2311328072</v>
      </c>
      <c r="F110" s="224">
        <f>SUM(F111:F114)</f>
        <v>632396295</v>
      </c>
    </row>
    <row r="111" spans="1:8" x14ac:dyDescent="0.3">
      <c r="A111" s="188">
        <v>249054</v>
      </c>
      <c r="B111" s="189" t="s">
        <v>74</v>
      </c>
      <c r="C111" s="180">
        <v>1274728</v>
      </c>
      <c r="D111" s="180">
        <v>107030470</v>
      </c>
      <c r="E111" s="180">
        <v>105755742</v>
      </c>
      <c r="F111" s="180">
        <f t="shared" ref="F111:F114" si="35">C111-D111+E111</f>
        <v>0</v>
      </c>
    </row>
    <row r="112" spans="1:8" x14ac:dyDescent="0.3">
      <c r="A112" s="188">
        <v>249055</v>
      </c>
      <c r="B112" s="189" t="s">
        <v>75</v>
      </c>
      <c r="C112" s="180">
        <v>2365679</v>
      </c>
      <c r="D112" s="180">
        <v>81328411</v>
      </c>
      <c r="E112" s="180">
        <v>79651032</v>
      </c>
      <c r="F112" s="180">
        <f t="shared" si="35"/>
        <v>688300</v>
      </c>
    </row>
    <row r="113" spans="1:6" x14ac:dyDescent="0.3">
      <c r="A113" s="188">
        <v>249062</v>
      </c>
      <c r="B113" s="189" t="s">
        <v>395</v>
      </c>
      <c r="C113" s="180">
        <v>615324480</v>
      </c>
      <c r="D113" s="180">
        <v>2071421760</v>
      </c>
      <c r="E113" s="180">
        <v>1916014080</v>
      </c>
      <c r="F113" s="180">
        <f t="shared" si="35"/>
        <v>459916800</v>
      </c>
    </row>
    <row r="114" spans="1:6" x14ac:dyDescent="0.3">
      <c r="A114" s="188">
        <v>249090</v>
      </c>
      <c r="B114" s="189" t="s">
        <v>81</v>
      </c>
      <c r="C114" s="180">
        <v>5234055.68</v>
      </c>
      <c r="D114" s="180">
        <v>43350078.68</v>
      </c>
      <c r="E114" s="180">
        <v>209907218</v>
      </c>
      <c r="F114" s="180">
        <f t="shared" si="35"/>
        <v>171791195</v>
      </c>
    </row>
    <row r="115" spans="1:6" x14ac:dyDescent="0.3">
      <c r="A115" s="236">
        <v>25</v>
      </c>
      <c r="B115" s="237" t="s">
        <v>230</v>
      </c>
      <c r="C115" s="238">
        <f>C116</f>
        <v>241289861.27000001</v>
      </c>
      <c r="D115" s="238">
        <f t="shared" ref="D115:E115" si="36">D116</f>
        <v>681050288</v>
      </c>
      <c r="E115" s="238">
        <f t="shared" si="36"/>
        <v>477113896</v>
      </c>
      <c r="F115" s="238">
        <f>C115-D115+E115</f>
        <v>37353469.269999981</v>
      </c>
    </row>
    <row r="116" spans="1:6" x14ac:dyDescent="0.3">
      <c r="A116" s="222">
        <v>2511</v>
      </c>
      <c r="B116" s="223" t="s">
        <v>231</v>
      </c>
      <c r="C116" s="224">
        <f>SUM(C117:C127)</f>
        <v>241289861.27000001</v>
      </c>
      <c r="D116" s="224">
        <f>SUM(D117:D127)</f>
        <v>681050288</v>
      </c>
      <c r="E116" s="224">
        <f>SUM(E117:E127)</f>
        <v>477113896</v>
      </c>
      <c r="F116" s="224">
        <f>C116-D116+E116</f>
        <v>37353469.269999981</v>
      </c>
    </row>
    <row r="117" spans="1:6" x14ac:dyDescent="0.3">
      <c r="A117" s="188">
        <v>251101</v>
      </c>
      <c r="B117" s="189" t="s">
        <v>396</v>
      </c>
      <c r="C117" s="180">
        <v>0</v>
      </c>
      <c r="D117" s="180">
        <v>0</v>
      </c>
      <c r="E117" s="180">
        <v>0</v>
      </c>
      <c r="F117" s="180">
        <f t="shared" ref="F117:F127" si="37">C117-D117+E117</f>
        <v>0</v>
      </c>
    </row>
    <row r="118" spans="1:6" x14ac:dyDescent="0.3">
      <c r="A118" s="188">
        <v>251102</v>
      </c>
      <c r="B118" s="189" t="s">
        <v>232</v>
      </c>
      <c r="C118" s="180">
        <v>191732595.27000001</v>
      </c>
      <c r="D118" s="180">
        <v>448505948</v>
      </c>
      <c r="E118" s="180">
        <v>270806822</v>
      </c>
      <c r="F118" s="180">
        <f t="shared" si="37"/>
        <v>14033469.270000011</v>
      </c>
    </row>
    <row r="119" spans="1:6" x14ac:dyDescent="0.3">
      <c r="A119" s="188">
        <v>251103</v>
      </c>
      <c r="B119" s="189" t="s">
        <v>297</v>
      </c>
      <c r="C119" s="180">
        <v>19595466</v>
      </c>
      <c r="D119" s="180">
        <v>19595466</v>
      </c>
      <c r="E119" s="180">
        <v>0</v>
      </c>
      <c r="F119" s="180">
        <f t="shared" si="37"/>
        <v>0</v>
      </c>
    </row>
    <row r="120" spans="1:6" x14ac:dyDescent="0.3">
      <c r="A120" s="188">
        <v>251104</v>
      </c>
      <c r="B120" s="189" t="s">
        <v>480</v>
      </c>
      <c r="C120" s="180">
        <v>0</v>
      </c>
      <c r="D120" s="180">
        <v>28584460</v>
      </c>
      <c r="E120" s="180">
        <v>28584460</v>
      </c>
      <c r="F120" s="180">
        <f t="shared" si="37"/>
        <v>0</v>
      </c>
    </row>
    <row r="121" spans="1:6" x14ac:dyDescent="0.3">
      <c r="A121" s="188">
        <v>251105</v>
      </c>
      <c r="B121" s="189" t="s">
        <v>89</v>
      </c>
      <c r="C121" s="180">
        <v>0</v>
      </c>
      <c r="D121" s="180">
        <v>20352655</v>
      </c>
      <c r="E121" s="180">
        <v>20352655</v>
      </c>
      <c r="F121" s="180">
        <f t="shared" si="37"/>
        <v>0</v>
      </c>
    </row>
    <row r="122" spans="1:6" x14ac:dyDescent="0.3">
      <c r="A122" s="188">
        <v>251106</v>
      </c>
      <c r="B122" s="189" t="s">
        <v>302</v>
      </c>
      <c r="C122" s="180">
        <v>0</v>
      </c>
      <c r="D122" s="180">
        <v>5870377</v>
      </c>
      <c r="E122" s="180">
        <v>5870377</v>
      </c>
      <c r="F122" s="180">
        <f t="shared" si="37"/>
        <v>0</v>
      </c>
    </row>
    <row r="123" spans="1:6" x14ac:dyDescent="0.3">
      <c r="A123" s="188">
        <v>251107</v>
      </c>
      <c r="B123" s="189" t="s">
        <v>300</v>
      </c>
      <c r="C123" s="180">
        <v>0</v>
      </c>
      <c r="D123" s="180">
        <v>3333941</v>
      </c>
      <c r="E123" s="180">
        <v>3333941</v>
      </c>
      <c r="F123" s="180">
        <f t="shared" si="37"/>
        <v>0</v>
      </c>
    </row>
    <row r="124" spans="1:6" x14ac:dyDescent="0.3">
      <c r="A124" s="188">
        <v>251109</v>
      </c>
      <c r="B124" s="189" t="s">
        <v>275</v>
      </c>
      <c r="C124" s="180">
        <v>0</v>
      </c>
      <c r="D124" s="180">
        <v>22102441</v>
      </c>
      <c r="E124" s="180">
        <v>22102441</v>
      </c>
      <c r="F124" s="180">
        <f t="shared" si="37"/>
        <v>0</v>
      </c>
    </row>
    <row r="125" spans="1:6" x14ac:dyDescent="0.3">
      <c r="A125" s="188">
        <v>251122</v>
      </c>
      <c r="B125" s="189" t="s">
        <v>92</v>
      </c>
      <c r="C125" s="180">
        <v>17559200</v>
      </c>
      <c r="D125" s="180">
        <v>101200500</v>
      </c>
      <c r="E125" s="180">
        <v>101016800</v>
      </c>
      <c r="F125" s="180">
        <f t="shared" si="37"/>
        <v>17375500</v>
      </c>
    </row>
    <row r="126" spans="1:6" x14ac:dyDescent="0.3">
      <c r="A126" s="188">
        <v>251123</v>
      </c>
      <c r="B126" s="189" t="s">
        <v>475</v>
      </c>
      <c r="C126" s="180">
        <v>0</v>
      </c>
      <c r="D126" s="180">
        <v>13800</v>
      </c>
      <c r="E126" s="180">
        <v>13800</v>
      </c>
      <c r="F126" s="180">
        <f t="shared" si="37"/>
        <v>0</v>
      </c>
    </row>
    <row r="127" spans="1:6" x14ac:dyDescent="0.3">
      <c r="A127" s="188">
        <v>251124</v>
      </c>
      <c r="B127" s="189" t="s">
        <v>93</v>
      </c>
      <c r="C127" s="180">
        <v>12402600</v>
      </c>
      <c r="D127" s="180">
        <v>31490700</v>
      </c>
      <c r="E127" s="180">
        <v>25032600</v>
      </c>
      <c r="F127" s="180">
        <f t="shared" si="37"/>
        <v>5944500</v>
      </c>
    </row>
    <row r="128" spans="1:6" x14ac:dyDescent="0.3">
      <c r="A128" s="236">
        <v>27</v>
      </c>
      <c r="B128" s="237" t="s">
        <v>235</v>
      </c>
      <c r="C128" s="238">
        <f>C129+C131</f>
        <v>18222979168.549999</v>
      </c>
      <c r="D128" s="238">
        <f>D129+D131</f>
        <v>1250794405</v>
      </c>
      <c r="E128" s="238">
        <f t="shared" ref="E128" si="38">E129+E131</f>
        <v>2925464783.1500001</v>
      </c>
      <c r="F128" s="238">
        <f>C128-D128+E128</f>
        <v>19897649546.700001</v>
      </c>
    </row>
    <row r="129" spans="1:8" x14ac:dyDescent="0.3">
      <c r="A129" s="222">
        <v>2701</v>
      </c>
      <c r="B129" s="223" t="s">
        <v>236</v>
      </c>
      <c r="C129" s="224">
        <f>C130</f>
        <v>20696293</v>
      </c>
      <c r="D129" s="224">
        <f t="shared" ref="D129:E129" si="39">D130</f>
        <v>0</v>
      </c>
      <c r="E129" s="224">
        <f t="shared" si="39"/>
        <v>0</v>
      </c>
      <c r="F129" s="224">
        <f>C129-D129+E129</f>
        <v>20696293</v>
      </c>
    </row>
    <row r="130" spans="1:8" x14ac:dyDescent="0.3">
      <c r="A130" s="188">
        <v>270103</v>
      </c>
      <c r="B130" s="189" t="s">
        <v>83</v>
      </c>
      <c r="C130" s="180">
        <v>20696293</v>
      </c>
      <c r="D130" s="180">
        <v>0</v>
      </c>
      <c r="E130" s="180">
        <v>0</v>
      </c>
      <c r="F130" s="180">
        <f>C130-D130+E130</f>
        <v>20696293</v>
      </c>
    </row>
    <row r="131" spans="1:8" x14ac:dyDescent="0.3">
      <c r="A131" s="222">
        <v>2790</v>
      </c>
      <c r="B131" s="223" t="s">
        <v>237</v>
      </c>
      <c r="C131" s="224">
        <f>C132</f>
        <v>18202282875.549999</v>
      </c>
      <c r="D131" s="224">
        <f t="shared" ref="D131:F131" si="40">D132</f>
        <v>1250794405</v>
      </c>
      <c r="E131" s="224">
        <f t="shared" si="40"/>
        <v>2925464783.1500001</v>
      </c>
      <c r="F131" s="224">
        <f t="shared" si="40"/>
        <v>19876953253.700001</v>
      </c>
    </row>
    <row r="132" spans="1:8" x14ac:dyDescent="0.3">
      <c r="A132" s="188">
        <v>279016</v>
      </c>
      <c r="B132" s="189" t="s">
        <v>84</v>
      </c>
      <c r="C132" s="180">
        <v>18202282875.549999</v>
      </c>
      <c r="D132" s="180">
        <v>1250794405</v>
      </c>
      <c r="E132" s="180">
        <v>2925464783.1500001</v>
      </c>
      <c r="F132" s="180">
        <f t="shared" ref="F132" si="41">C132-D132+E132</f>
        <v>19876953253.700001</v>
      </c>
    </row>
    <row r="133" spans="1:8" x14ac:dyDescent="0.3">
      <c r="A133" s="236">
        <v>29</v>
      </c>
      <c r="B133" s="237" t="s">
        <v>238</v>
      </c>
      <c r="C133" s="238">
        <f>C134</f>
        <v>20193300</v>
      </c>
      <c r="D133" s="238">
        <f t="shared" ref="D133:E133" si="42">D134</f>
        <v>0</v>
      </c>
      <c r="E133" s="238">
        <f t="shared" si="42"/>
        <v>1630000</v>
      </c>
      <c r="F133" s="238">
        <f>C133-D133+E133</f>
        <v>21823300</v>
      </c>
    </row>
    <row r="134" spans="1:8" x14ac:dyDescent="0.3">
      <c r="A134" s="222">
        <v>2903</v>
      </c>
      <c r="B134" s="223" t="s">
        <v>239</v>
      </c>
      <c r="C134" s="224">
        <f>C135+C136</f>
        <v>20193300</v>
      </c>
      <c r="D134" s="224">
        <f t="shared" ref="D134:E134" si="43">D135+D136</f>
        <v>0</v>
      </c>
      <c r="E134" s="224">
        <f t="shared" si="43"/>
        <v>1630000</v>
      </c>
      <c r="F134" s="224">
        <f>C134-D134+E134</f>
        <v>21823300</v>
      </c>
    </row>
    <row r="135" spans="1:8" x14ac:dyDescent="0.3">
      <c r="A135" s="188">
        <v>290304</v>
      </c>
      <c r="B135" s="189" t="s">
        <v>86</v>
      </c>
      <c r="C135" s="180">
        <v>20193300</v>
      </c>
      <c r="D135" s="180">
        <v>0</v>
      </c>
      <c r="E135" s="180">
        <v>630000</v>
      </c>
      <c r="F135" s="180">
        <f>C135-D135+E135</f>
        <v>20823300</v>
      </c>
    </row>
    <row r="136" spans="1:8" x14ac:dyDescent="0.3">
      <c r="A136" s="188">
        <v>291090</v>
      </c>
      <c r="B136" s="189" t="s">
        <v>489</v>
      </c>
      <c r="C136" s="180">
        <v>0</v>
      </c>
      <c r="D136" s="180">
        <v>0</v>
      </c>
      <c r="E136" s="180">
        <v>1000000</v>
      </c>
      <c r="F136" s="180">
        <f>C136-D136+E136</f>
        <v>1000000</v>
      </c>
    </row>
    <row r="137" spans="1:8" ht="15.6" x14ac:dyDescent="0.3">
      <c r="A137" s="231">
        <v>3</v>
      </c>
      <c r="B137" s="85" t="s">
        <v>94</v>
      </c>
      <c r="C137" s="232">
        <f>C139+C148</f>
        <v>18608412950.34</v>
      </c>
      <c r="D137" s="232">
        <f t="shared" ref="D137:F137" si="44">D139+D148</f>
        <v>1500130818.9000001</v>
      </c>
      <c r="E137" s="232">
        <f t="shared" si="44"/>
        <v>1500130818.9000001</v>
      </c>
      <c r="F137" s="232">
        <f t="shared" si="44"/>
        <v>18608412950.34</v>
      </c>
      <c r="H137" s="183"/>
    </row>
    <row r="138" spans="1:8" x14ac:dyDescent="0.3">
      <c r="A138" s="186"/>
      <c r="B138" s="178"/>
      <c r="C138" s="230"/>
      <c r="D138" s="230"/>
      <c r="E138" s="230"/>
      <c r="F138" s="230"/>
    </row>
    <row r="139" spans="1:8" x14ac:dyDescent="0.3">
      <c r="A139" s="236">
        <v>32</v>
      </c>
      <c r="B139" s="237" t="s">
        <v>241</v>
      </c>
      <c r="C139" s="238">
        <f>C140+C142+C145</f>
        <v>17108282131.440001</v>
      </c>
      <c r="D139" s="238">
        <f t="shared" ref="D139:F139" si="45">D140+D142+D145</f>
        <v>0</v>
      </c>
      <c r="E139" s="238">
        <f t="shared" si="45"/>
        <v>1500130818.9000001</v>
      </c>
      <c r="F139" s="238">
        <f t="shared" si="45"/>
        <v>18608412950.34</v>
      </c>
    </row>
    <row r="140" spans="1:8" x14ac:dyDescent="0.3">
      <c r="A140" s="222">
        <v>3208</v>
      </c>
      <c r="B140" s="223" t="s">
        <v>242</v>
      </c>
      <c r="C140" s="224">
        <f>C141</f>
        <v>656726309</v>
      </c>
      <c r="D140" s="224">
        <f t="shared" ref="D140:E140" si="46">D141</f>
        <v>0</v>
      </c>
      <c r="E140" s="224">
        <f t="shared" si="46"/>
        <v>0</v>
      </c>
      <c r="F140" s="224">
        <f>C140-D140+E140</f>
        <v>656726309</v>
      </c>
      <c r="G140" s="181"/>
    </row>
    <row r="141" spans="1:8" x14ac:dyDescent="0.3">
      <c r="A141" s="188">
        <v>320801</v>
      </c>
      <c r="B141" s="189" t="s">
        <v>96</v>
      </c>
      <c r="C141" s="180">
        <v>656726309</v>
      </c>
      <c r="D141" s="180">
        <v>0</v>
      </c>
      <c r="E141" s="180">
        <v>0</v>
      </c>
      <c r="F141" s="180">
        <f>C141-D141+E141</f>
        <v>656726309</v>
      </c>
    </row>
    <row r="142" spans="1:8" x14ac:dyDescent="0.3">
      <c r="A142" s="222">
        <v>3215</v>
      </c>
      <c r="B142" s="223" t="s">
        <v>243</v>
      </c>
      <c r="C142" s="224">
        <f>C143+C144</f>
        <v>2132525093.26</v>
      </c>
      <c r="D142" s="224">
        <f t="shared" ref="D142:E142" si="47">D143+D144</f>
        <v>0</v>
      </c>
      <c r="E142" s="224">
        <f t="shared" si="47"/>
        <v>0</v>
      </c>
      <c r="F142" s="224">
        <f>C142-D142+E142</f>
        <v>2132525093.26</v>
      </c>
    </row>
    <row r="143" spans="1:8" x14ac:dyDescent="0.3">
      <c r="A143" s="188">
        <v>321502</v>
      </c>
      <c r="B143" s="189" t="s">
        <v>97</v>
      </c>
      <c r="C143" s="180">
        <v>328363154</v>
      </c>
      <c r="D143" s="180">
        <v>0</v>
      </c>
      <c r="E143" s="180">
        <v>0</v>
      </c>
      <c r="F143" s="180">
        <f t="shared" ref="F143:F144" si="48">C143-D143+E143</f>
        <v>328363154</v>
      </c>
    </row>
    <row r="144" spans="1:8" x14ac:dyDescent="0.3">
      <c r="A144" s="188">
        <v>321505</v>
      </c>
      <c r="B144" s="189" t="s">
        <v>98</v>
      </c>
      <c r="C144" s="180">
        <v>1804161939.26</v>
      </c>
      <c r="D144" s="180">
        <v>0</v>
      </c>
      <c r="E144" s="180">
        <v>0</v>
      </c>
      <c r="F144" s="180">
        <f t="shared" si="48"/>
        <v>1804161939.26</v>
      </c>
      <c r="H144" s="77"/>
    </row>
    <row r="145" spans="1:9" x14ac:dyDescent="0.3">
      <c r="A145" s="222">
        <v>3225</v>
      </c>
      <c r="B145" s="223" t="s">
        <v>398</v>
      </c>
      <c r="C145" s="224">
        <f>C146+C147</f>
        <v>14319030729.18</v>
      </c>
      <c r="D145" s="224">
        <f t="shared" ref="D145:E145" si="49">D146+D147</f>
        <v>0</v>
      </c>
      <c r="E145" s="224">
        <f t="shared" si="49"/>
        <v>1500130818.9000001</v>
      </c>
      <c r="F145" s="224">
        <f>C145-D145+E145</f>
        <v>15819161548.08</v>
      </c>
      <c r="H145" s="292"/>
    </row>
    <row r="146" spans="1:9" x14ac:dyDescent="0.3">
      <c r="A146" s="188">
        <v>322501</v>
      </c>
      <c r="B146" s="189" t="s">
        <v>99</v>
      </c>
      <c r="C146" s="180">
        <v>18982124147.049999</v>
      </c>
      <c r="D146" s="180">
        <v>0</v>
      </c>
      <c r="E146" s="180">
        <v>1500130818.9000001</v>
      </c>
      <c r="F146" s="180">
        <f t="shared" ref="F146:F147" si="50">C146-D146+E146</f>
        <v>20482254965.950001</v>
      </c>
    </row>
    <row r="147" spans="1:9" x14ac:dyDescent="0.3">
      <c r="A147" s="188">
        <v>322502</v>
      </c>
      <c r="B147" s="189" t="s">
        <v>100</v>
      </c>
      <c r="C147" s="180">
        <v>-4663093417.8699999</v>
      </c>
      <c r="D147" s="180">
        <v>0</v>
      </c>
      <c r="E147" s="180">
        <v>0</v>
      </c>
      <c r="F147" s="180">
        <f t="shared" si="50"/>
        <v>-4663093417.8699999</v>
      </c>
      <c r="H147" s="292"/>
      <c r="I147" s="292"/>
    </row>
    <row r="148" spans="1:9" x14ac:dyDescent="0.3">
      <c r="A148" s="222">
        <v>3230</v>
      </c>
      <c r="B148" s="223" t="s">
        <v>399</v>
      </c>
      <c r="C148" s="224">
        <f>C149</f>
        <v>1500130818.9000001</v>
      </c>
      <c r="D148" s="224">
        <f t="shared" ref="D148:E148" si="51">D149</f>
        <v>1500130818.9000001</v>
      </c>
      <c r="E148" s="224">
        <f t="shared" si="51"/>
        <v>0</v>
      </c>
      <c r="F148" s="224">
        <f>C148-D148+E148</f>
        <v>0</v>
      </c>
    </row>
    <row r="149" spans="1:9" x14ac:dyDescent="0.3">
      <c r="A149" s="188">
        <v>323001</v>
      </c>
      <c r="B149" s="189" t="s">
        <v>400</v>
      </c>
      <c r="C149" s="180">
        <v>1500130818.9000001</v>
      </c>
      <c r="D149" s="180">
        <v>1500130818.9000001</v>
      </c>
      <c r="E149" s="240">
        <f>D241</f>
        <v>0</v>
      </c>
      <c r="F149" s="241">
        <f>C149-D149+E149</f>
        <v>0</v>
      </c>
      <c r="H149" s="293"/>
      <c r="I149" s="77"/>
    </row>
    <row r="150" spans="1:9" x14ac:dyDescent="0.3">
      <c r="A150" s="186"/>
      <c r="B150" s="178"/>
      <c r="C150" s="180"/>
      <c r="D150" s="180"/>
      <c r="E150" s="77"/>
      <c r="F150" s="180"/>
    </row>
    <row r="151" spans="1:9" ht="15.6" x14ac:dyDescent="0.3">
      <c r="A151" s="231">
        <v>4</v>
      </c>
      <c r="B151" s="85" t="s">
        <v>251</v>
      </c>
      <c r="C151" s="232">
        <f>C153++C159</f>
        <v>0</v>
      </c>
      <c r="D151" s="232">
        <f t="shared" ref="D151:E151" si="52">D153++D159</f>
        <v>227497091</v>
      </c>
      <c r="E151" s="232">
        <f t="shared" si="52"/>
        <v>12495168790.879999</v>
      </c>
      <c r="F151" s="232">
        <f>F153+F159</f>
        <v>12267671699.879999</v>
      </c>
      <c r="H151" s="310">
        <v>2024</v>
      </c>
      <c r="I151" s="310"/>
    </row>
    <row r="152" spans="1:9" ht="15" thickBot="1" x14ac:dyDescent="0.35">
      <c r="A152" s="186"/>
      <c r="B152" s="178"/>
      <c r="C152" s="230"/>
      <c r="D152" s="230"/>
      <c r="E152" s="230"/>
      <c r="F152" s="230"/>
    </row>
    <row r="153" spans="1:9" x14ac:dyDescent="0.3">
      <c r="A153" s="236">
        <v>43</v>
      </c>
      <c r="B153" s="237" t="s">
        <v>252</v>
      </c>
      <c r="C153" s="238">
        <f>C154+C157</f>
        <v>0</v>
      </c>
      <c r="D153" s="238">
        <f>D154+D157</f>
        <v>5575689</v>
      </c>
      <c r="E153" s="238">
        <f t="shared" ref="E153:F153" si="53">E154+E157</f>
        <v>12001654995</v>
      </c>
      <c r="F153" s="238">
        <f t="shared" si="53"/>
        <v>11996079306</v>
      </c>
      <c r="H153" s="246" t="s">
        <v>470</v>
      </c>
      <c r="I153" s="244">
        <f>F153</f>
        <v>11996079306</v>
      </c>
    </row>
    <row r="154" spans="1:9" x14ac:dyDescent="0.3">
      <c r="A154" s="222">
        <v>4340</v>
      </c>
      <c r="B154" s="223" t="s">
        <v>253</v>
      </c>
      <c r="C154" s="224">
        <f>C155+C156</f>
        <v>0</v>
      </c>
      <c r="D154" s="224">
        <f>D155+D156</f>
        <v>5575689</v>
      </c>
      <c r="E154" s="224">
        <f>E155+E156</f>
        <v>15993350995</v>
      </c>
      <c r="F154" s="224">
        <f>C154-D154+E154</f>
        <v>15987775306</v>
      </c>
      <c r="H154" s="247" t="s">
        <v>117</v>
      </c>
      <c r="I154" s="245">
        <f>F159</f>
        <v>271592393.88</v>
      </c>
    </row>
    <row r="155" spans="1:9" x14ac:dyDescent="0.3">
      <c r="A155" s="188">
        <v>434001</v>
      </c>
      <c r="B155" s="189" t="s">
        <v>401</v>
      </c>
      <c r="C155" s="182">
        <v>0</v>
      </c>
      <c r="D155" s="182">
        <v>0</v>
      </c>
      <c r="E155" s="182">
        <v>15966784000</v>
      </c>
      <c r="F155" s="182">
        <f>C155-D155+E155</f>
        <v>15966784000</v>
      </c>
      <c r="H155" s="247" t="s">
        <v>471</v>
      </c>
      <c r="I155" s="245">
        <f>-F223</f>
        <v>-10256056461</v>
      </c>
    </row>
    <row r="156" spans="1:9" x14ac:dyDescent="0.3">
      <c r="A156" s="188">
        <v>434002</v>
      </c>
      <c r="B156" s="189" t="s">
        <v>108</v>
      </c>
      <c r="C156" s="180">
        <v>0</v>
      </c>
      <c r="D156" s="180">
        <v>5575689</v>
      </c>
      <c r="E156" s="180">
        <v>26566995</v>
      </c>
      <c r="F156" s="180">
        <f>C156-D156+E156</f>
        <v>20991306</v>
      </c>
      <c r="H156" s="247" t="s">
        <v>453</v>
      </c>
      <c r="I156" s="245">
        <f>-F174</f>
        <v>-1347815901</v>
      </c>
    </row>
    <row r="157" spans="1:9" x14ac:dyDescent="0.3">
      <c r="A157" s="222">
        <v>4395</v>
      </c>
      <c r="B157" s="223" t="s">
        <v>261</v>
      </c>
      <c r="C157" s="224">
        <f>C158</f>
        <v>0</v>
      </c>
      <c r="D157" s="224">
        <f>D158</f>
        <v>0</v>
      </c>
      <c r="E157" s="224">
        <f>E158</f>
        <v>-3991696000</v>
      </c>
      <c r="F157" s="239">
        <f>C157+E157-D157</f>
        <v>-3991696000</v>
      </c>
      <c r="H157" s="248" t="s">
        <v>472</v>
      </c>
      <c r="I157" s="245">
        <f>-F212</f>
        <v>-127942864</v>
      </c>
    </row>
    <row r="158" spans="1:9" x14ac:dyDescent="0.3">
      <c r="A158" s="188">
        <v>439508</v>
      </c>
      <c r="B158" s="189" t="s">
        <v>104</v>
      </c>
      <c r="C158" s="180">
        <v>0</v>
      </c>
      <c r="D158" s="180">
        <v>0</v>
      </c>
      <c r="E158" s="180">
        <v>-3991696000</v>
      </c>
      <c r="F158" s="180">
        <f>C158+E158-D158</f>
        <v>-3991696000</v>
      </c>
      <c r="H158" s="248" t="s">
        <v>473</v>
      </c>
      <c r="I158" s="245">
        <f>-F232</f>
        <v>-1963428.71</v>
      </c>
    </row>
    <row r="159" spans="1:9" ht="15" thickBot="1" x14ac:dyDescent="0.35">
      <c r="A159" s="236">
        <v>48</v>
      </c>
      <c r="B159" s="237" t="s">
        <v>263</v>
      </c>
      <c r="C159" s="238">
        <f>C160+C163+C165</f>
        <v>0</v>
      </c>
      <c r="D159" s="238">
        <f t="shared" ref="D159:E159" si="54">D160+D163+D165</f>
        <v>221921402</v>
      </c>
      <c r="E159" s="238">
        <f t="shared" si="54"/>
        <v>493513795.88000005</v>
      </c>
      <c r="F159" s="238">
        <f>F160+F163+F165</f>
        <v>271592393.88</v>
      </c>
      <c r="H159" s="249" t="s">
        <v>466</v>
      </c>
      <c r="I159" s="250">
        <f>SUM(I153:I158)</f>
        <v>533893045.16999918</v>
      </c>
    </row>
    <row r="160" spans="1:9" x14ac:dyDescent="0.3">
      <c r="A160" s="222">
        <v>4802</v>
      </c>
      <c r="B160" s="223" t="s">
        <v>264</v>
      </c>
      <c r="C160" s="224">
        <f>C161+C162</f>
        <v>0</v>
      </c>
      <c r="D160" s="224">
        <f>D161+D162</f>
        <v>221166844</v>
      </c>
      <c r="E160" s="224">
        <f>E161+E162</f>
        <v>398374740.17000002</v>
      </c>
      <c r="F160" s="224">
        <f>C160-D160+E160</f>
        <v>177207896.17000002</v>
      </c>
      <c r="I160" s="307">
        <f>F149-I159</f>
        <v>-533893045.16999918</v>
      </c>
    </row>
    <row r="161" spans="1:8" x14ac:dyDescent="0.3">
      <c r="A161" s="188">
        <v>480201</v>
      </c>
      <c r="B161" s="189" t="s">
        <v>402</v>
      </c>
      <c r="C161" s="180">
        <v>0</v>
      </c>
      <c r="D161" s="180">
        <v>0</v>
      </c>
      <c r="E161" s="180">
        <v>111836120</v>
      </c>
      <c r="F161" s="180">
        <f t="shared" ref="F161:F162" si="55">C161-D161+E161</f>
        <v>111836120</v>
      </c>
    </row>
    <row r="162" spans="1:8" x14ac:dyDescent="0.3">
      <c r="A162" s="188">
        <v>480204</v>
      </c>
      <c r="B162" s="189" t="s">
        <v>403</v>
      </c>
      <c r="C162" s="180">
        <v>0</v>
      </c>
      <c r="D162" s="180">
        <v>221166844</v>
      </c>
      <c r="E162" s="180">
        <v>286538620.17000002</v>
      </c>
      <c r="F162" s="180">
        <f t="shared" si="55"/>
        <v>65371776.170000017</v>
      </c>
    </row>
    <row r="163" spans="1:8" x14ac:dyDescent="0.3">
      <c r="A163" s="222">
        <v>4805</v>
      </c>
      <c r="B163" s="223" t="s">
        <v>117</v>
      </c>
      <c r="C163" s="224">
        <f>C164</f>
        <v>0</v>
      </c>
      <c r="D163" s="224">
        <f t="shared" ref="D163:F163" si="56">D164</f>
        <v>0</v>
      </c>
      <c r="E163" s="224">
        <f t="shared" si="56"/>
        <v>9697605.1699999999</v>
      </c>
      <c r="F163" s="224">
        <f t="shared" si="56"/>
        <v>9697605.1699999999</v>
      </c>
    </row>
    <row r="164" spans="1:8" x14ac:dyDescent="0.3">
      <c r="A164" s="188">
        <v>480590</v>
      </c>
      <c r="B164" s="189" t="s">
        <v>117</v>
      </c>
      <c r="C164" s="180">
        <v>0</v>
      </c>
      <c r="D164" s="180">
        <v>0</v>
      </c>
      <c r="E164" s="180">
        <v>9697605.1699999999</v>
      </c>
      <c r="F164" s="180">
        <f t="shared" ref="F164:F169" si="57">C164-D164+E164</f>
        <v>9697605.1699999999</v>
      </c>
    </row>
    <row r="165" spans="1:8" x14ac:dyDescent="0.3">
      <c r="A165" s="222">
        <v>4808</v>
      </c>
      <c r="B165" s="223" t="s">
        <v>267</v>
      </c>
      <c r="C165" s="224">
        <f>SUM(C166:C170)</f>
        <v>0</v>
      </c>
      <c r="D165" s="224">
        <f>SUM(D166:D170)</f>
        <v>754558</v>
      </c>
      <c r="E165" s="224">
        <f>SUM(E166:E170)</f>
        <v>85441450.540000007</v>
      </c>
      <c r="F165" s="224">
        <f>C165-D165+E165</f>
        <v>84686892.540000007</v>
      </c>
      <c r="H165" s="295"/>
    </row>
    <row r="166" spans="1:8" x14ac:dyDescent="0.3">
      <c r="A166" s="188">
        <v>480817</v>
      </c>
      <c r="B166" s="189" t="s">
        <v>397</v>
      </c>
      <c r="C166" s="180">
        <v>0</v>
      </c>
      <c r="D166" s="180">
        <v>739558</v>
      </c>
      <c r="E166" s="180">
        <v>57582038</v>
      </c>
      <c r="F166" s="180">
        <f t="shared" si="57"/>
        <v>56842480</v>
      </c>
    </row>
    <row r="167" spans="1:8" x14ac:dyDescent="0.3">
      <c r="A167" s="188">
        <v>480818</v>
      </c>
      <c r="B167" s="189" t="s">
        <v>368</v>
      </c>
      <c r="C167" s="180">
        <v>0</v>
      </c>
      <c r="D167" s="180">
        <v>0</v>
      </c>
      <c r="E167" s="180">
        <v>2403600</v>
      </c>
      <c r="F167" s="180">
        <f t="shared" si="57"/>
        <v>2403600</v>
      </c>
      <c r="H167" s="304"/>
    </row>
    <row r="168" spans="1:8" x14ac:dyDescent="0.3">
      <c r="A168" s="188">
        <v>480819</v>
      </c>
      <c r="B168" s="189" t="s">
        <v>442</v>
      </c>
      <c r="C168" s="180">
        <v>0</v>
      </c>
      <c r="D168" s="180">
        <v>0</v>
      </c>
      <c r="E168" s="180">
        <v>421250</v>
      </c>
      <c r="F168" s="180">
        <f t="shared" si="57"/>
        <v>421250</v>
      </c>
    </row>
    <row r="169" spans="1:8" x14ac:dyDescent="0.3">
      <c r="A169" s="188">
        <v>480826</v>
      </c>
      <c r="B169" s="189" t="s">
        <v>269</v>
      </c>
      <c r="C169" s="180">
        <v>0</v>
      </c>
      <c r="D169" s="180">
        <v>0</v>
      </c>
      <c r="E169" s="180">
        <v>19223739</v>
      </c>
      <c r="F169" s="180">
        <f t="shared" si="57"/>
        <v>19223739</v>
      </c>
    </row>
    <row r="170" spans="1:8" x14ac:dyDescent="0.3">
      <c r="A170" s="188">
        <v>480890</v>
      </c>
      <c r="B170" s="189" t="s">
        <v>481</v>
      </c>
      <c r="C170" s="180">
        <v>0</v>
      </c>
      <c r="D170" s="180">
        <v>15000</v>
      </c>
      <c r="E170" s="180">
        <v>5810823.54</v>
      </c>
      <c r="F170" s="180">
        <f>C170-D170+E170</f>
        <v>5795823.54</v>
      </c>
    </row>
    <row r="171" spans="1:8" x14ac:dyDescent="0.3">
      <c r="A171" s="186"/>
      <c r="B171" s="178"/>
      <c r="C171" s="180"/>
      <c r="D171" s="180"/>
      <c r="E171" s="180"/>
      <c r="F171" s="180"/>
      <c r="H171" s="7"/>
    </row>
    <row r="172" spans="1:8" ht="15.6" x14ac:dyDescent="0.3">
      <c r="A172" s="231">
        <v>5</v>
      </c>
      <c r="B172" s="85" t="s">
        <v>270</v>
      </c>
      <c r="C172" s="232">
        <f>C174+C212+C223+C232</f>
        <v>0</v>
      </c>
      <c r="D172" s="232">
        <f>D174+D212+D223+D232+D239</f>
        <v>12925276180.709999</v>
      </c>
      <c r="E172" s="232">
        <f>E174+E212+E223+E232</f>
        <v>1191497526</v>
      </c>
      <c r="F172" s="232">
        <f t="shared" ref="F172:F235" si="58">C172+D172-E172</f>
        <v>11733778654.709999</v>
      </c>
      <c r="G172" s="183"/>
    </row>
    <row r="173" spans="1:8" x14ac:dyDescent="0.3">
      <c r="A173" s="233"/>
      <c r="B173" s="234"/>
      <c r="C173" s="235"/>
      <c r="D173" s="235"/>
      <c r="E173" s="235"/>
      <c r="F173" s="235"/>
      <c r="G173" s="183"/>
    </row>
    <row r="174" spans="1:8" x14ac:dyDescent="0.3">
      <c r="A174" s="236">
        <v>51</v>
      </c>
      <c r="B174" s="237" t="s">
        <v>271</v>
      </c>
      <c r="C174" s="238">
        <f>C175+C179+C184+C190+C194+C209</f>
        <v>0</v>
      </c>
      <c r="D174" s="238">
        <f t="shared" ref="D174:F174" si="59">D175+D179+D184+D190+D194+D209</f>
        <v>1352281901</v>
      </c>
      <c r="E174" s="238">
        <f t="shared" si="59"/>
        <v>4466000</v>
      </c>
      <c r="F174" s="238">
        <f t="shared" si="59"/>
        <v>1347815901</v>
      </c>
      <c r="G174" s="183"/>
    </row>
    <row r="175" spans="1:8" x14ac:dyDescent="0.3">
      <c r="A175" s="222">
        <v>5101</v>
      </c>
      <c r="B175" s="223" t="s">
        <v>272</v>
      </c>
      <c r="C175" s="224">
        <f>C176+C177+C178</f>
        <v>0</v>
      </c>
      <c r="D175" s="224">
        <f>D176+D177+D178</f>
        <v>559331530</v>
      </c>
      <c r="E175" s="224">
        <f>E176+E177+E178</f>
        <v>0</v>
      </c>
      <c r="F175" s="224">
        <f t="shared" si="58"/>
        <v>559331530</v>
      </c>
      <c r="G175" s="183"/>
    </row>
    <row r="176" spans="1:8" x14ac:dyDescent="0.3">
      <c r="A176" s="188">
        <v>510101</v>
      </c>
      <c r="B176" s="189" t="s">
        <v>273</v>
      </c>
      <c r="C176" s="180">
        <v>0</v>
      </c>
      <c r="D176" s="180">
        <v>538988307</v>
      </c>
      <c r="E176" s="180">
        <v>0</v>
      </c>
      <c r="F176" s="180">
        <f t="shared" si="58"/>
        <v>538988307</v>
      </c>
    </row>
    <row r="177" spans="1:6" x14ac:dyDescent="0.3">
      <c r="A177" s="188">
        <v>510119</v>
      </c>
      <c r="B177" s="189" t="s">
        <v>275</v>
      </c>
      <c r="C177" s="180">
        <v>0</v>
      </c>
      <c r="D177" s="180">
        <v>19047223</v>
      </c>
      <c r="E177" s="180">
        <v>0</v>
      </c>
      <c r="F177" s="180">
        <f t="shared" si="58"/>
        <v>19047223</v>
      </c>
    </row>
    <row r="178" spans="1:6" x14ac:dyDescent="0.3">
      <c r="A178" s="188">
        <v>510123</v>
      </c>
      <c r="B178" s="189" t="s">
        <v>277</v>
      </c>
      <c r="C178" s="180">
        <v>0</v>
      </c>
      <c r="D178" s="180">
        <v>1296000</v>
      </c>
      <c r="E178" s="180">
        <v>0</v>
      </c>
      <c r="F178" s="180">
        <f t="shared" si="58"/>
        <v>1296000</v>
      </c>
    </row>
    <row r="179" spans="1:6" x14ac:dyDescent="0.3">
      <c r="A179" s="222">
        <v>5103</v>
      </c>
      <c r="B179" s="223" t="s">
        <v>281</v>
      </c>
      <c r="C179" s="224">
        <f>SUM(C180:C183)</f>
        <v>0</v>
      </c>
      <c r="D179" s="224">
        <f>SUM(D180:D183)</f>
        <v>128977400</v>
      </c>
      <c r="E179" s="224">
        <f>SUM(E180:E183)</f>
        <v>0</v>
      </c>
      <c r="F179" s="224">
        <f t="shared" si="58"/>
        <v>128977400</v>
      </c>
    </row>
    <row r="180" spans="1:6" x14ac:dyDescent="0.3">
      <c r="A180" s="188">
        <v>510302</v>
      </c>
      <c r="B180" s="189" t="s">
        <v>282</v>
      </c>
      <c r="C180" s="180">
        <v>0</v>
      </c>
      <c r="D180" s="180">
        <v>25032600</v>
      </c>
      <c r="E180" s="180">
        <v>0</v>
      </c>
      <c r="F180" s="180">
        <f t="shared" si="58"/>
        <v>25032600</v>
      </c>
    </row>
    <row r="181" spans="1:6" x14ac:dyDescent="0.3">
      <c r="A181" s="188">
        <v>510303</v>
      </c>
      <c r="B181" s="189" t="s">
        <v>284</v>
      </c>
      <c r="C181" s="180">
        <v>0</v>
      </c>
      <c r="D181" s="180">
        <v>13800</v>
      </c>
      <c r="E181" s="180">
        <v>0</v>
      </c>
      <c r="F181" s="180">
        <f t="shared" si="58"/>
        <v>13800</v>
      </c>
    </row>
    <row r="182" spans="1:6" x14ac:dyDescent="0.3">
      <c r="A182" s="188">
        <v>510305</v>
      </c>
      <c r="B182" s="189" t="s">
        <v>286</v>
      </c>
      <c r="C182" s="180">
        <v>0</v>
      </c>
      <c r="D182" s="180">
        <v>2914200</v>
      </c>
      <c r="E182" s="180">
        <v>0</v>
      </c>
      <c r="F182" s="180">
        <f t="shared" si="58"/>
        <v>2914200</v>
      </c>
    </row>
    <row r="183" spans="1:6" x14ac:dyDescent="0.3">
      <c r="A183" s="188">
        <v>510390</v>
      </c>
      <c r="B183" s="189" t="s">
        <v>288</v>
      </c>
      <c r="C183" s="180">
        <v>0</v>
      </c>
      <c r="D183" s="180">
        <v>101016800</v>
      </c>
      <c r="E183" s="180">
        <v>0</v>
      </c>
      <c r="F183" s="180">
        <f t="shared" si="58"/>
        <v>101016800</v>
      </c>
    </row>
    <row r="184" spans="1:6" x14ac:dyDescent="0.3">
      <c r="A184" s="222">
        <v>5107</v>
      </c>
      <c r="B184" s="223" t="s">
        <v>294</v>
      </c>
      <c r="C184" s="224">
        <f>SUM(C185:C189)</f>
        <v>0</v>
      </c>
      <c r="D184" s="224">
        <f>SUM(D185:D189)</f>
        <v>198689385</v>
      </c>
      <c r="E184" s="224">
        <f>SUM(E185:E189)</f>
        <v>0</v>
      </c>
      <c r="F184" s="224">
        <f t="shared" si="58"/>
        <v>198689385</v>
      </c>
    </row>
    <row r="185" spans="1:6" x14ac:dyDescent="0.3">
      <c r="A185" s="188">
        <v>510701</v>
      </c>
      <c r="B185" s="189" t="s">
        <v>88</v>
      </c>
      <c r="C185" s="180">
        <v>0</v>
      </c>
      <c r="D185" s="180">
        <v>42828897</v>
      </c>
      <c r="E185" s="180">
        <v>0</v>
      </c>
      <c r="F185" s="180">
        <f t="shared" si="58"/>
        <v>42828897</v>
      </c>
    </row>
    <row r="186" spans="1:6" x14ac:dyDescent="0.3">
      <c r="A186" s="188">
        <v>510702</v>
      </c>
      <c r="B186" s="189" t="s">
        <v>87</v>
      </c>
      <c r="C186" s="180">
        <v>0</v>
      </c>
      <c r="D186" s="180">
        <v>102255215</v>
      </c>
      <c r="E186" s="180">
        <v>0</v>
      </c>
      <c r="F186" s="180">
        <f t="shared" si="58"/>
        <v>102255215</v>
      </c>
    </row>
    <row r="187" spans="1:6" x14ac:dyDescent="0.3">
      <c r="A187" s="188">
        <v>510704</v>
      </c>
      <c r="B187" s="189" t="s">
        <v>463</v>
      </c>
      <c r="C187" s="180">
        <v>0</v>
      </c>
      <c r="D187" s="180">
        <v>29594087</v>
      </c>
      <c r="E187" s="180">
        <v>0</v>
      </c>
      <c r="F187" s="180">
        <f t="shared" si="58"/>
        <v>29594087</v>
      </c>
    </row>
    <row r="188" spans="1:6" x14ac:dyDescent="0.3">
      <c r="A188" s="188">
        <v>510705</v>
      </c>
      <c r="B188" s="189" t="s">
        <v>300</v>
      </c>
      <c r="C188" s="180">
        <v>0</v>
      </c>
      <c r="D188" s="180">
        <v>5587825</v>
      </c>
      <c r="E188" s="180">
        <v>0</v>
      </c>
      <c r="F188" s="180">
        <f t="shared" si="58"/>
        <v>5587825</v>
      </c>
    </row>
    <row r="189" spans="1:6" x14ac:dyDescent="0.3">
      <c r="A189" s="188">
        <v>510706</v>
      </c>
      <c r="B189" s="189" t="s">
        <v>302</v>
      </c>
      <c r="C189" s="180">
        <v>0</v>
      </c>
      <c r="D189" s="180">
        <v>18423361</v>
      </c>
      <c r="E189" s="180">
        <v>0</v>
      </c>
      <c r="F189" s="180">
        <f t="shared" si="58"/>
        <v>18423361</v>
      </c>
    </row>
    <row r="190" spans="1:6" x14ac:dyDescent="0.3">
      <c r="A190" s="222">
        <v>5108</v>
      </c>
      <c r="B190" s="223" t="s">
        <v>304</v>
      </c>
      <c r="C190" s="224">
        <f>SUM(C191:C193)</f>
        <v>0</v>
      </c>
      <c r="D190" s="224">
        <f>SUM(D191:D193)</f>
        <v>5010500</v>
      </c>
      <c r="E190" s="224">
        <f>SUM(E191:E193)</f>
        <v>0</v>
      </c>
      <c r="F190" s="224">
        <f t="shared" si="58"/>
        <v>5010500</v>
      </c>
    </row>
    <row r="191" spans="1:6" x14ac:dyDescent="0.3">
      <c r="A191" s="188">
        <v>510803</v>
      </c>
      <c r="B191" s="189" t="s">
        <v>404</v>
      </c>
      <c r="C191" s="180">
        <v>0</v>
      </c>
      <c r="D191" s="180">
        <v>0</v>
      </c>
      <c r="E191" s="180">
        <v>0</v>
      </c>
      <c r="F191" s="180">
        <f t="shared" si="58"/>
        <v>0</v>
      </c>
    </row>
    <row r="192" spans="1:6" x14ac:dyDescent="0.3">
      <c r="A192" s="188">
        <v>510804</v>
      </c>
      <c r="B192" s="189" t="s">
        <v>405</v>
      </c>
      <c r="C192" s="180">
        <v>0</v>
      </c>
      <c r="D192" s="180">
        <v>5010500</v>
      </c>
      <c r="E192" s="180">
        <v>0</v>
      </c>
      <c r="F192" s="180">
        <f t="shared" si="58"/>
        <v>5010500</v>
      </c>
    </row>
    <row r="193" spans="1:6" x14ac:dyDescent="0.3">
      <c r="A193" s="188">
        <v>510804</v>
      </c>
      <c r="B193" s="189" t="s">
        <v>406</v>
      </c>
      <c r="C193" s="180">
        <v>0</v>
      </c>
      <c r="D193" s="180">
        <v>0</v>
      </c>
      <c r="E193" s="180">
        <v>0</v>
      </c>
      <c r="F193" s="180">
        <f t="shared" si="58"/>
        <v>0</v>
      </c>
    </row>
    <row r="194" spans="1:6" x14ac:dyDescent="0.3">
      <c r="A194" s="222">
        <v>5111</v>
      </c>
      <c r="B194" s="223" t="s">
        <v>310</v>
      </c>
      <c r="C194" s="224">
        <f>SUM(C195:C208)</f>
        <v>0</v>
      </c>
      <c r="D194" s="224">
        <f t="shared" ref="D194:F194" si="60">SUM(D195:D208)</f>
        <v>338892257</v>
      </c>
      <c r="E194" s="224">
        <f t="shared" si="60"/>
        <v>4466000</v>
      </c>
      <c r="F194" s="224">
        <f t="shared" si="60"/>
        <v>334426257</v>
      </c>
    </row>
    <row r="195" spans="1:6" x14ac:dyDescent="0.3">
      <c r="A195" s="188">
        <v>511110</v>
      </c>
      <c r="B195" s="189" t="s">
        <v>311</v>
      </c>
      <c r="C195" s="180">
        <v>0</v>
      </c>
      <c r="D195" s="180">
        <v>15999840</v>
      </c>
      <c r="E195" s="180">
        <v>0</v>
      </c>
      <c r="F195" s="180">
        <f t="shared" si="58"/>
        <v>15999840</v>
      </c>
    </row>
    <row r="196" spans="1:6" x14ac:dyDescent="0.3">
      <c r="A196" s="188">
        <v>511114</v>
      </c>
      <c r="B196" s="189" t="s">
        <v>313</v>
      </c>
      <c r="C196" s="180">
        <v>0</v>
      </c>
      <c r="D196" s="180">
        <v>11593265</v>
      </c>
      <c r="E196" s="180">
        <v>2256000</v>
      </c>
      <c r="F196" s="180">
        <f t="shared" si="58"/>
        <v>9337265</v>
      </c>
    </row>
    <row r="197" spans="1:6" x14ac:dyDescent="0.3">
      <c r="A197" s="188">
        <v>511115</v>
      </c>
      <c r="B197" s="189" t="s">
        <v>315</v>
      </c>
      <c r="C197" s="180">
        <v>0</v>
      </c>
      <c r="D197" s="180">
        <v>5097990</v>
      </c>
      <c r="E197" s="180">
        <v>0</v>
      </c>
      <c r="F197" s="180">
        <f t="shared" si="58"/>
        <v>5097990</v>
      </c>
    </row>
    <row r="198" spans="1:6" x14ac:dyDescent="0.3">
      <c r="A198" s="188">
        <v>511117</v>
      </c>
      <c r="B198" s="189" t="s">
        <v>407</v>
      </c>
      <c r="C198" s="180">
        <v>0</v>
      </c>
      <c r="D198" s="180">
        <v>15778862</v>
      </c>
      <c r="E198" s="180">
        <v>0</v>
      </c>
      <c r="F198" s="180">
        <f t="shared" si="58"/>
        <v>15778862</v>
      </c>
    </row>
    <row r="199" spans="1:6" x14ac:dyDescent="0.3">
      <c r="A199" s="188">
        <v>511119</v>
      </c>
      <c r="B199" s="189" t="s">
        <v>73</v>
      </c>
      <c r="C199" s="180">
        <v>0</v>
      </c>
      <c r="D199" s="180">
        <v>47248358</v>
      </c>
      <c r="E199" s="180">
        <v>110000</v>
      </c>
      <c r="F199" s="180">
        <f t="shared" si="58"/>
        <v>47138358</v>
      </c>
    </row>
    <row r="200" spans="1:6" x14ac:dyDescent="0.3">
      <c r="A200" s="188">
        <v>511123</v>
      </c>
      <c r="B200" s="189" t="s">
        <v>321</v>
      </c>
      <c r="C200" s="180">
        <v>0</v>
      </c>
      <c r="D200" s="180">
        <v>0</v>
      </c>
      <c r="E200" s="180">
        <v>0</v>
      </c>
      <c r="F200" s="180">
        <f t="shared" si="58"/>
        <v>0</v>
      </c>
    </row>
    <row r="201" spans="1:6" x14ac:dyDescent="0.3">
      <c r="A201" s="188">
        <v>511125</v>
      </c>
      <c r="B201" s="189" t="s">
        <v>323</v>
      </c>
      <c r="C201" s="180">
        <v>0</v>
      </c>
      <c r="D201" s="180">
        <v>51968997</v>
      </c>
      <c r="E201" s="180">
        <v>0</v>
      </c>
      <c r="F201" s="180">
        <f t="shared" si="58"/>
        <v>51968997</v>
      </c>
    </row>
    <row r="202" spans="1:6" x14ac:dyDescent="0.3">
      <c r="A202" s="188">
        <v>511140</v>
      </c>
      <c r="B202" s="189" t="s">
        <v>325</v>
      </c>
      <c r="C202" s="180">
        <v>0</v>
      </c>
      <c r="D202" s="180">
        <v>41134432</v>
      </c>
      <c r="E202" s="180">
        <v>0</v>
      </c>
      <c r="F202" s="180">
        <f t="shared" si="58"/>
        <v>41134432</v>
      </c>
    </row>
    <row r="203" spans="1:6" x14ac:dyDescent="0.3">
      <c r="A203" s="188">
        <v>511146</v>
      </c>
      <c r="B203" s="189" t="s">
        <v>327</v>
      </c>
      <c r="C203" s="180">
        <v>0</v>
      </c>
      <c r="D203" s="180">
        <v>764830</v>
      </c>
      <c r="E203" s="180">
        <v>0</v>
      </c>
      <c r="F203" s="180">
        <f t="shared" si="58"/>
        <v>764830</v>
      </c>
    </row>
    <row r="204" spans="1:6" x14ac:dyDescent="0.3">
      <c r="A204" s="188">
        <v>511149</v>
      </c>
      <c r="B204" s="189" t="s">
        <v>328</v>
      </c>
      <c r="C204" s="180">
        <v>0</v>
      </c>
      <c r="D204" s="180">
        <v>7700400</v>
      </c>
      <c r="E204" s="180">
        <v>0</v>
      </c>
      <c r="F204" s="180">
        <f t="shared" si="58"/>
        <v>7700400</v>
      </c>
    </row>
    <row r="205" spans="1:6" x14ac:dyDescent="0.3">
      <c r="A205" s="188">
        <v>511163</v>
      </c>
      <c r="B205" s="189" t="s">
        <v>330</v>
      </c>
      <c r="C205" s="180">
        <v>0</v>
      </c>
      <c r="D205" s="180">
        <v>3932700</v>
      </c>
      <c r="E205" s="180">
        <v>0</v>
      </c>
      <c r="F205" s="180">
        <f t="shared" si="58"/>
        <v>3932700</v>
      </c>
    </row>
    <row r="206" spans="1:6" x14ac:dyDescent="0.3">
      <c r="A206" s="188">
        <v>511179</v>
      </c>
      <c r="B206" s="189" t="s">
        <v>74</v>
      </c>
      <c r="C206" s="180">
        <v>0</v>
      </c>
      <c r="D206" s="180">
        <v>111615463</v>
      </c>
      <c r="E206" s="180">
        <v>2100000</v>
      </c>
      <c r="F206" s="180">
        <f t="shared" si="58"/>
        <v>109515463</v>
      </c>
    </row>
    <row r="207" spans="1:6" x14ac:dyDescent="0.3">
      <c r="A207" s="188">
        <v>511180</v>
      </c>
      <c r="B207" s="189" t="s">
        <v>75</v>
      </c>
      <c r="C207" s="180">
        <v>0</v>
      </c>
      <c r="D207" s="180">
        <v>26000000</v>
      </c>
      <c r="E207" s="180">
        <v>0</v>
      </c>
      <c r="F207" s="180">
        <f t="shared" si="58"/>
        <v>26000000</v>
      </c>
    </row>
    <row r="208" spans="1:6" x14ac:dyDescent="0.3">
      <c r="A208" s="188">
        <v>511190</v>
      </c>
      <c r="B208" s="189" t="s">
        <v>334</v>
      </c>
      <c r="C208" s="180">
        <v>0</v>
      </c>
      <c r="D208" s="180">
        <v>57120</v>
      </c>
      <c r="E208" s="180">
        <v>0</v>
      </c>
      <c r="F208" s="180">
        <f t="shared" si="58"/>
        <v>57120</v>
      </c>
    </row>
    <row r="209" spans="1:6" x14ac:dyDescent="0.3">
      <c r="A209" s="222">
        <v>5120</v>
      </c>
      <c r="B209" s="223" t="s">
        <v>336</v>
      </c>
      <c r="C209" s="224">
        <f>SUM(C210:C211)</f>
        <v>0</v>
      </c>
      <c r="D209" s="224">
        <f>SUM(D210:D211)</f>
        <v>121380829</v>
      </c>
      <c r="E209" s="224">
        <f>SUM(E210:E211)</f>
        <v>0</v>
      </c>
      <c r="F209" s="224">
        <f t="shared" si="58"/>
        <v>121380829</v>
      </c>
    </row>
    <row r="210" spans="1:6" x14ac:dyDescent="0.3">
      <c r="A210" s="188">
        <v>512001</v>
      </c>
      <c r="B210" s="189" t="s">
        <v>337</v>
      </c>
      <c r="C210" s="180">
        <v>0</v>
      </c>
      <c r="D210" s="180">
        <v>0</v>
      </c>
      <c r="E210" s="180">
        <v>0</v>
      </c>
      <c r="F210" s="180">
        <f t="shared" si="58"/>
        <v>0</v>
      </c>
    </row>
    <row r="211" spans="1:6" x14ac:dyDescent="0.3">
      <c r="A211" s="188">
        <v>512002</v>
      </c>
      <c r="B211" s="189" t="s">
        <v>338</v>
      </c>
      <c r="C211" s="180">
        <v>0</v>
      </c>
      <c r="D211" s="180">
        <v>121380829</v>
      </c>
      <c r="E211" s="180">
        <v>0</v>
      </c>
      <c r="F211" s="180">
        <f t="shared" si="58"/>
        <v>121380829</v>
      </c>
    </row>
    <row r="212" spans="1:6" x14ac:dyDescent="0.3">
      <c r="A212" s="236">
        <v>53</v>
      </c>
      <c r="B212" s="237" t="s">
        <v>408</v>
      </c>
      <c r="C212" s="238">
        <f>C213+C215+C221</f>
        <v>0</v>
      </c>
      <c r="D212" s="238">
        <f>D213+D215+D221</f>
        <v>127942864</v>
      </c>
      <c r="E212" s="238">
        <f>E213+E215+E221</f>
        <v>0</v>
      </c>
      <c r="F212" s="238">
        <f t="shared" si="58"/>
        <v>127942864</v>
      </c>
    </row>
    <row r="213" spans="1:6" x14ac:dyDescent="0.3">
      <c r="A213" s="222">
        <v>5347</v>
      </c>
      <c r="B213" s="223" t="s">
        <v>409</v>
      </c>
      <c r="C213" s="224">
        <f>C214</f>
        <v>0</v>
      </c>
      <c r="D213" s="224">
        <f>D214</f>
        <v>0</v>
      </c>
      <c r="E213" s="224">
        <f>E214</f>
        <v>0</v>
      </c>
      <c r="F213" s="224">
        <f t="shared" si="58"/>
        <v>0</v>
      </c>
    </row>
    <row r="214" spans="1:6" x14ac:dyDescent="0.3">
      <c r="A214" s="188">
        <v>534702</v>
      </c>
      <c r="B214" s="189" t="s">
        <v>410</v>
      </c>
      <c r="C214" s="180">
        <v>0</v>
      </c>
      <c r="D214" s="180">
        <v>0</v>
      </c>
      <c r="E214" s="180">
        <v>0</v>
      </c>
      <c r="F214" s="180">
        <f t="shared" si="58"/>
        <v>0</v>
      </c>
    </row>
    <row r="215" spans="1:6" x14ac:dyDescent="0.3">
      <c r="A215" s="222">
        <v>5360</v>
      </c>
      <c r="B215" s="223" t="s">
        <v>411</v>
      </c>
      <c r="C215" s="224">
        <f>SUM(C216:C220)</f>
        <v>0</v>
      </c>
      <c r="D215" s="224">
        <f>SUM(D216:D220)</f>
        <v>126040936</v>
      </c>
      <c r="E215" s="224">
        <f>SUM(E216:E220)</f>
        <v>0</v>
      </c>
      <c r="F215" s="224">
        <f t="shared" si="58"/>
        <v>126040936</v>
      </c>
    </row>
    <row r="216" spans="1:6" x14ac:dyDescent="0.3">
      <c r="A216" s="188">
        <v>536001</v>
      </c>
      <c r="B216" s="189" t="s">
        <v>412</v>
      </c>
      <c r="C216" s="180">
        <v>0</v>
      </c>
      <c r="D216" s="180">
        <v>103697020</v>
      </c>
      <c r="E216" s="180">
        <v>0</v>
      </c>
      <c r="F216" s="180">
        <f t="shared" si="58"/>
        <v>103697020</v>
      </c>
    </row>
    <row r="217" spans="1:6" x14ac:dyDescent="0.3">
      <c r="A217" s="188">
        <v>536004</v>
      </c>
      <c r="B217" s="189" t="s">
        <v>413</v>
      </c>
      <c r="C217" s="180">
        <v>0</v>
      </c>
      <c r="D217" s="180">
        <v>4483504</v>
      </c>
      <c r="E217" s="180">
        <v>0</v>
      </c>
      <c r="F217" s="180">
        <f t="shared" si="58"/>
        <v>4483504</v>
      </c>
    </row>
    <row r="218" spans="1:6" x14ac:dyDescent="0.3">
      <c r="A218" s="188">
        <v>536006</v>
      </c>
      <c r="B218" s="189" t="s">
        <v>414</v>
      </c>
      <c r="C218" s="180">
        <v>0</v>
      </c>
      <c r="D218" s="180">
        <v>1266104</v>
      </c>
      <c r="E218" s="180">
        <v>0</v>
      </c>
      <c r="F218" s="180">
        <f t="shared" si="58"/>
        <v>1266104</v>
      </c>
    </row>
    <row r="219" spans="1:6" x14ac:dyDescent="0.3">
      <c r="A219" s="188">
        <v>536007</v>
      </c>
      <c r="B219" s="189" t="s">
        <v>415</v>
      </c>
      <c r="C219" s="180">
        <v>0</v>
      </c>
      <c r="D219" s="180">
        <v>12367452</v>
      </c>
      <c r="E219" s="180">
        <v>0</v>
      </c>
      <c r="F219" s="180">
        <f t="shared" si="58"/>
        <v>12367452</v>
      </c>
    </row>
    <row r="220" spans="1:6" x14ac:dyDescent="0.3">
      <c r="A220" s="188">
        <v>536008</v>
      </c>
      <c r="B220" s="189" t="s">
        <v>416</v>
      </c>
      <c r="C220" s="180">
        <v>0</v>
      </c>
      <c r="D220" s="180">
        <v>4226856</v>
      </c>
      <c r="E220" s="180">
        <v>0</v>
      </c>
      <c r="F220" s="180">
        <f t="shared" si="58"/>
        <v>4226856</v>
      </c>
    </row>
    <row r="221" spans="1:6" x14ac:dyDescent="0.3">
      <c r="A221" s="222">
        <v>5366</v>
      </c>
      <c r="B221" s="223" t="s">
        <v>417</v>
      </c>
      <c r="C221" s="224">
        <f>C222</f>
        <v>0</v>
      </c>
      <c r="D221" s="224">
        <f>D222</f>
        <v>1901928</v>
      </c>
      <c r="E221" s="224">
        <f>E222</f>
        <v>0</v>
      </c>
      <c r="F221" s="224">
        <f t="shared" si="58"/>
        <v>1901928</v>
      </c>
    </row>
    <row r="222" spans="1:6" x14ac:dyDescent="0.3">
      <c r="A222" s="188">
        <v>536606</v>
      </c>
      <c r="B222" s="189" t="s">
        <v>418</v>
      </c>
      <c r="C222" s="180">
        <v>0</v>
      </c>
      <c r="D222" s="180">
        <v>1901928</v>
      </c>
      <c r="E222" s="180">
        <v>0</v>
      </c>
      <c r="F222" s="180">
        <f t="shared" si="58"/>
        <v>1901928</v>
      </c>
    </row>
    <row r="223" spans="1:6" x14ac:dyDescent="0.3">
      <c r="A223" s="236">
        <v>56</v>
      </c>
      <c r="B223" s="237" t="s">
        <v>419</v>
      </c>
      <c r="C223" s="238">
        <f>C224</f>
        <v>0</v>
      </c>
      <c r="D223" s="238">
        <f>D224</f>
        <v>11443087987</v>
      </c>
      <c r="E223" s="238">
        <f>E224</f>
        <v>1187031526</v>
      </c>
      <c r="F223" s="238">
        <f t="shared" si="58"/>
        <v>10256056461</v>
      </c>
    </row>
    <row r="224" spans="1:6" x14ac:dyDescent="0.3">
      <c r="A224" s="222">
        <v>5618</v>
      </c>
      <c r="B224" s="223" t="s">
        <v>253</v>
      </c>
      <c r="C224" s="224">
        <f>SUM(C225:C231)</f>
        <v>0</v>
      </c>
      <c r="D224" s="224">
        <f>SUM(D225:D231)</f>
        <v>11443087987</v>
      </c>
      <c r="E224" s="224">
        <f>SUM(E225:E231)</f>
        <v>1187031526</v>
      </c>
      <c r="F224" s="224">
        <f t="shared" si="58"/>
        <v>10256056461</v>
      </c>
    </row>
    <row r="225" spans="1:6" x14ac:dyDescent="0.3">
      <c r="A225" s="188">
        <v>561802</v>
      </c>
      <c r="B225" s="189" t="s">
        <v>349</v>
      </c>
      <c r="C225" s="180">
        <v>0</v>
      </c>
      <c r="D225" s="180">
        <v>1388750000</v>
      </c>
      <c r="E225" s="180">
        <v>0</v>
      </c>
      <c r="F225" s="180">
        <f t="shared" si="58"/>
        <v>1388750000</v>
      </c>
    </row>
    <row r="226" spans="1:6" x14ac:dyDescent="0.3">
      <c r="A226" s="188">
        <v>561805</v>
      </c>
      <c r="B226" s="189" t="s">
        <v>420</v>
      </c>
      <c r="C226" s="180">
        <v>0</v>
      </c>
      <c r="D226" s="180">
        <v>3939800276</v>
      </c>
      <c r="E226" s="180">
        <v>0</v>
      </c>
      <c r="F226" s="180">
        <f t="shared" si="58"/>
        <v>3939800276</v>
      </c>
    </row>
    <row r="227" spans="1:6" x14ac:dyDescent="0.3">
      <c r="A227" s="188">
        <v>561807</v>
      </c>
      <c r="B227" s="189" t="s">
        <v>351</v>
      </c>
      <c r="C227" s="180">
        <v>0</v>
      </c>
      <c r="D227" s="180">
        <v>778744559</v>
      </c>
      <c r="E227" s="180">
        <v>0</v>
      </c>
      <c r="F227" s="180">
        <f t="shared" si="58"/>
        <v>778744559</v>
      </c>
    </row>
    <row r="228" spans="1:6" x14ac:dyDescent="0.3">
      <c r="A228" s="188">
        <v>561809</v>
      </c>
      <c r="B228" s="189" t="s">
        <v>352</v>
      </c>
      <c r="C228" s="180">
        <v>0</v>
      </c>
      <c r="D228" s="180">
        <v>140566911</v>
      </c>
      <c r="E228" s="180">
        <v>9464189</v>
      </c>
      <c r="F228" s="180">
        <f t="shared" si="58"/>
        <v>131102722</v>
      </c>
    </row>
    <row r="229" spans="1:6" x14ac:dyDescent="0.3">
      <c r="A229" s="188">
        <v>561810</v>
      </c>
      <c r="B229" s="189" t="s">
        <v>84</v>
      </c>
      <c r="C229" s="180">
        <v>0</v>
      </c>
      <c r="D229" s="180">
        <v>2235730661</v>
      </c>
      <c r="E229" s="180">
        <v>1177567337</v>
      </c>
      <c r="F229" s="180">
        <f t="shared" si="58"/>
        <v>1058163324</v>
      </c>
    </row>
    <row r="230" spans="1:6" x14ac:dyDescent="0.3">
      <c r="A230" s="188">
        <v>561811</v>
      </c>
      <c r="B230" s="189" t="s">
        <v>421</v>
      </c>
      <c r="C230" s="180">
        <v>0</v>
      </c>
      <c r="D230" s="180">
        <v>1916014080</v>
      </c>
      <c r="E230" s="180">
        <v>0</v>
      </c>
      <c r="F230" s="180">
        <f t="shared" si="58"/>
        <v>1916014080</v>
      </c>
    </row>
    <row r="231" spans="1:6" x14ac:dyDescent="0.3">
      <c r="A231" s="188">
        <v>561890</v>
      </c>
      <c r="B231" s="189" t="s">
        <v>422</v>
      </c>
      <c r="C231" s="180">
        <v>0</v>
      </c>
      <c r="D231" s="180">
        <v>1043481500</v>
      </c>
      <c r="E231" s="180">
        <v>0</v>
      </c>
      <c r="F231" s="180">
        <f t="shared" si="58"/>
        <v>1043481500</v>
      </c>
    </row>
    <row r="232" spans="1:6" x14ac:dyDescent="0.3">
      <c r="A232" s="236">
        <v>58</v>
      </c>
      <c r="B232" s="237" t="s">
        <v>359</v>
      </c>
      <c r="C232" s="238">
        <f>C233+C235+C237</f>
        <v>0</v>
      </c>
      <c r="D232" s="238">
        <f>D233+D235+D237</f>
        <v>1963428.71</v>
      </c>
      <c r="E232" s="238">
        <f>E233+E235+E237</f>
        <v>0</v>
      </c>
      <c r="F232" s="238">
        <f t="shared" si="58"/>
        <v>1963428.71</v>
      </c>
    </row>
    <row r="233" spans="1:6" x14ac:dyDescent="0.3">
      <c r="A233" s="222">
        <v>5804</v>
      </c>
      <c r="B233" s="223" t="s">
        <v>264</v>
      </c>
      <c r="C233" s="224">
        <f>C234</f>
        <v>0</v>
      </c>
      <c r="D233" s="224">
        <f>D234</f>
        <v>140010</v>
      </c>
      <c r="E233" s="224">
        <v>0</v>
      </c>
      <c r="F233" s="224">
        <f t="shared" si="58"/>
        <v>140010</v>
      </c>
    </row>
    <row r="234" spans="1:6" x14ac:dyDescent="0.3">
      <c r="A234" s="188">
        <v>580490</v>
      </c>
      <c r="B234" s="189" t="s">
        <v>137</v>
      </c>
      <c r="C234" s="180">
        <v>0</v>
      </c>
      <c r="D234" s="180">
        <v>140010</v>
      </c>
      <c r="E234" s="180">
        <v>0</v>
      </c>
      <c r="F234" s="180">
        <f t="shared" si="58"/>
        <v>140010</v>
      </c>
    </row>
    <row r="235" spans="1:6" x14ac:dyDescent="0.3">
      <c r="A235" s="222">
        <v>5821</v>
      </c>
      <c r="B235" s="223" t="s">
        <v>423</v>
      </c>
      <c r="C235" s="224">
        <f>C236</f>
        <v>0</v>
      </c>
      <c r="D235" s="224">
        <f>D236</f>
        <v>0</v>
      </c>
      <c r="E235" s="224">
        <f>E236</f>
        <v>0</v>
      </c>
      <c r="F235" s="224">
        <f t="shared" si="58"/>
        <v>0</v>
      </c>
    </row>
    <row r="236" spans="1:6" x14ac:dyDescent="0.3">
      <c r="A236" s="188">
        <v>582101</v>
      </c>
      <c r="B236" s="189" t="s">
        <v>424</v>
      </c>
      <c r="C236" s="180">
        <v>0</v>
      </c>
      <c r="D236" s="180">
        <v>0</v>
      </c>
      <c r="E236" s="180">
        <v>0</v>
      </c>
      <c r="F236" s="180">
        <f t="shared" ref="F236:F257" si="61">C236+D236-E236</f>
        <v>0</v>
      </c>
    </row>
    <row r="237" spans="1:6" x14ac:dyDescent="0.3">
      <c r="A237" s="222">
        <v>5890</v>
      </c>
      <c r="B237" s="223" t="s">
        <v>362</v>
      </c>
      <c r="C237" s="224">
        <f>C238</f>
        <v>0</v>
      </c>
      <c r="D237" s="224">
        <f>D238</f>
        <v>1823418.71</v>
      </c>
      <c r="E237" s="224">
        <f>E238</f>
        <v>0</v>
      </c>
      <c r="F237" s="224">
        <f t="shared" si="61"/>
        <v>1823418.71</v>
      </c>
    </row>
    <row r="238" spans="1:6" x14ac:dyDescent="0.3">
      <c r="A238" s="188">
        <v>589090</v>
      </c>
      <c r="B238" s="189" t="s">
        <v>139</v>
      </c>
      <c r="C238" s="180">
        <v>0</v>
      </c>
      <c r="D238" s="180">
        <v>1823418.71</v>
      </c>
      <c r="E238" s="180">
        <v>0</v>
      </c>
      <c r="F238" s="180">
        <f t="shared" si="61"/>
        <v>1823418.71</v>
      </c>
    </row>
    <row r="239" spans="1:6" x14ac:dyDescent="0.3">
      <c r="A239" s="236">
        <v>59</v>
      </c>
      <c r="B239" s="237" t="s">
        <v>425</v>
      </c>
      <c r="C239" s="238">
        <f>C240</f>
        <v>0</v>
      </c>
      <c r="D239" s="238">
        <f t="shared" ref="D239:F239" si="62">D240</f>
        <v>0</v>
      </c>
      <c r="E239" s="238">
        <f t="shared" si="62"/>
        <v>0</v>
      </c>
      <c r="F239" s="238">
        <f t="shared" si="62"/>
        <v>0</v>
      </c>
    </row>
    <row r="240" spans="1:6" x14ac:dyDescent="0.3">
      <c r="A240" s="222">
        <v>5905</v>
      </c>
      <c r="B240" s="223" t="s">
        <v>425</v>
      </c>
      <c r="C240" s="224">
        <f>C241</f>
        <v>0</v>
      </c>
      <c r="D240" s="224">
        <f>D241</f>
        <v>0</v>
      </c>
      <c r="E240" s="224">
        <v>0</v>
      </c>
      <c r="F240" s="224">
        <f t="shared" si="61"/>
        <v>0</v>
      </c>
    </row>
    <row r="241" spans="1:6" x14ac:dyDescent="0.3">
      <c r="A241" s="188">
        <v>590501</v>
      </c>
      <c r="B241" s="189" t="s">
        <v>426</v>
      </c>
      <c r="C241" s="180">
        <v>0</v>
      </c>
      <c r="D241" s="180">
        <v>0</v>
      </c>
      <c r="E241" s="241">
        <f>F151-F172</f>
        <v>533893045.17000008</v>
      </c>
      <c r="F241" s="241">
        <f t="shared" si="61"/>
        <v>-533893045.17000008</v>
      </c>
    </row>
    <row r="242" spans="1:6" x14ac:dyDescent="0.3">
      <c r="A242" s="186"/>
      <c r="B242" s="178"/>
      <c r="C242" s="180"/>
      <c r="D242" s="77"/>
      <c r="E242" s="180"/>
      <c r="F242" s="180"/>
    </row>
    <row r="243" spans="1:6" ht="15.6" x14ac:dyDescent="0.3">
      <c r="A243" s="231">
        <v>8</v>
      </c>
      <c r="B243" s="85" t="s">
        <v>427</v>
      </c>
      <c r="C243" s="232">
        <v>0</v>
      </c>
      <c r="D243" s="232">
        <v>0</v>
      </c>
      <c r="E243" s="232">
        <v>0</v>
      </c>
      <c r="F243" s="232">
        <f t="shared" si="61"/>
        <v>0</v>
      </c>
    </row>
    <row r="244" spans="1:6" x14ac:dyDescent="0.3">
      <c r="A244" s="233"/>
      <c r="B244" s="234"/>
      <c r="C244" s="235"/>
      <c r="D244" s="235"/>
      <c r="E244" s="235"/>
      <c r="F244" s="235"/>
    </row>
    <row r="245" spans="1:6" x14ac:dyDescent="0.3">
      <c r="A245" s="236">
        <v>81</v>
      </c>
      <c r="B245" s="237" t="s">
        <v>428</v>
      </c>
      <c r="C245" s="238">
        <f>C246</f>
        <v>593627289.21000004</v>
      </c>
      <c r="D245" s="238">
        <v>0</v>
      </c>
      <c r="E245" s="238">
        <v>0</v>
      </c>
      <c r="F245" s="238">
        <f t="shared" si="61"/>
        <v>593627289.21000004</v>
      </c>
    </row>
    <row r="246" spans="1:6" x14ac:dyDescent="0.3">
      <c r="A246" s="222">
        <v>8120</v>
      </c>
      <c r="B246" s="223" t="s">
        <v>236</v>
      </c>
      <c r="C246" s="224">
        <f>C247</f>
        <v>593627289.21000004</v>
      </c>
      <c r="D246" s="224">
        <v>0</v>
      </c>
      <c r="E246" s="224">
        <v>0</v>
      </c>
      <c r="F246" s="224">
        <f>F247</f>
        <v>593627289.21000004</v>
      </c>
    </row>
    <row r="247" spans="1:6" x14ac:dyDescent="0.3">
      <c r="A247" s="188">
        <v>812004</v>
      </c>
      <c r="B247" s="189" t="s">
        <v>83</v>
      </c>
      <c r="C247" s="180">
        <v>593627289.21000004</v>
      </c>
      <c r="D247" s="180">
        <v>0</v>
      </c>
      <c r="E247" s="180">
        <v>0</v>
      </c>
      <c r="F247" s="180">
        <f t="shared" si="61"/>
        <v>593627289.21000004</v>
      </c>
    </row>
    <row r="248" spans="1:6" x14ac:dyDescent="0.3">
      <c r="A248" s="236">
        <v>82</v>
      </c>
      <c r="B248" s="237" t="s">
        <v>429</v>
      </c>
      <c r="C248" s="238">
        <v>3104351155</v>
      </c>
      <c r="D248" s="238">
        <v>0</v>
      </c>
      <c r="E248" s="238">
        <v>0</v>
      </c>
      <c r="F248" s="238">
        <f t="shared" si="61"/>
        <v>3104351155</v>
      </c>
    </row>
    <row r="249" spans="1:6" x14ac:dyDescent="0.3">
      <c r="A249" s="222">
        <v>8201</v>
      </c>
      <c r="B249" s="223" t="s">
        <v>430</v>
      </c>
      <c r="C249" s="224">
        <f>SUM(C250:C252)</f>
        <v>3104351155</v>
      </c>
      <c r="D249" s="224">
        <v>0</v>
      </c>
      <c r="E249" s="224">
        <v>0</v>
      </c>
      <c r="F249" s="224">
        <f t="shared" si="61"/>
        <v>3104351155</v>
      </c>
    </row>
    <row r="250" spans="1:6" x14ac:dyDescent="0.3">
      <c r="A250" s="188">
        <v>820101</v>
      </c>
      <c r="B250" s="189" t="s">
        <v>151</v>
      </c>
      <c r="C250" s="180">
        <v>973633251</v>
      </c>
      <c r="D250" s="180">
        <v>0</v>
      </c>
      <c r="E250" s="180">
        <v>0</v>
      </c>
      <c r="F250" s="180">
        <f t="shared" si="61"/>
        <v>973633251</v>
      </c>
    </row>
    <row r="251" spans="1:6" x14ac:dyDescent="0.3">
      <c r="A251" s="188">
        <v>820102</v>
      </c>
      <c r="B251" s="189" t="s">
        <v>431</v>
      </c>
      <c r="C251" s="180">
        <v>1379181901</v>
      </c>
      <c r="D251" s="180">
        <v>0</v>
      </c>
      <c r="E251" s="180">
        <v>0</v>
      </c>
      <c r="F251" s="180">
        <f t="shared" si="61"/>
        <v>1379181901</v>
      </c>
    </row>
    <row r="252" spans="1:6" x14ac:dyDescent="0.3">
      <c r="A252" s="188">
        <v>820104</v>
      </c>
      <c r="B252" s="189" t="s">
        <v>432</v>
      </c>
      <c r="C252" s="180">
        <v>751536003</v>
      </c>
      <c r="D252" s="180">
        <v>0</v>
      </c>
      <c r="E252" s="180">
        <v>0</v>
      </c>
      <c r="F252" s="180">
        <f t="shared" si="61"/>
        <v>751536003</v>
      </c>
    </row>
    <row r="253" spans="1:6" x14ac:dyDescent="0.3">
      <c r="A253" s="236">
        <v>89</v>
      </c>
      <c r="B253" s="237" t="s">
        <v>433</v>
      </c>
      <c r="C253" s="238">
        <v>-3697978444</v>
      </c>
      <c r="D253" s="238">
        <v>0</v>
      </c>
      <c r="E253" s="238">
        <v>0</v>
      </c>
      <c r="F253" s="238">
        <f t="shared" si="61"/>
        <v>-3697978444</v>
      </c>
    </row>
    <row r="254" spans="1:6" x14ac:dyDescent="0.3">
      <c r="A254" s="222">
        <v>8905</v>
      </c>
      <c r="B254" s="223" t="s">
        <v>434</v>
      </c>
      <c r="C254" s="224">
        <v>-593627289</v>
      </c>
      <c r="D254" s="224">
        <v>0</v>
      </c>
      <c r="E254" s="224">
        <v>0</v>
      </c>
      <c r="F254" s="224">
        <f t="shared" si="61"/>
        <v>-593627289</v>
      </c>
    </row>
    <row r="255" spans="1:6" x14ac:dyDescent="0.3">
      <c r="A255" s="188">
        <v>890506</v>
      </c>
      <c r="B255" s="189" t="s">
        <v>435</v>
      </c>
      <c r="C255" s="180">
        <v>-593627289</v>
      </c>
      <c r="D255" s="180">
        <v>0</v>
      </c>
      <c r="E255" s="180">
        <v>0</v>
      </c>
      <c r="F255" s="180">
        <f t="shared" si="61"/>
        <v>-593627289</v>
      </c>
    </row>
    <row r="256" spans="1:6" x14ac:dyDescent="0.3">
      <c r="A256" s="222">
        <v>8910</v>
      </c>
      <c r="B256" s="223" t="s">
        <v>436</v>
      </c>
      <c r="C256" s="224">
        <v>-3104351155</v>
      </c>
      <c r="D256" s="224">
        <v>0</v>
      </c>
      <c r="E256" s="224">
        <v>0</v>
      </c>
      <c r="F256" s="224">
        <f t="shared" si="61"/>
        <v>-3104351155</v>
      </c>
    </row>
    <row r="257" spans="1:8" x14ac:dyDescent="0.3">
      <c r="A257" s="188">
        <v>891001</v>
      </c>
      <c r="B257" s="189" t="s">
        <v>437</v>
      </c>
      <c r="C257" s="180">
        <v>-3104351155</v>
      </c>
      <c r="D257" s="180">
        <v>0</v>
      </c>
      <c r="E257" s="180">
        <v>0</v>
      </c>
      <c r="F257" s="180">
        <f t="shared" si="61"/>
        <v>-3104351155</v>
      </c>
    </row>
    <row r="258" spans="1:8" x14ac:dyDescent="0.3">
      <c r="A258" s="187"/>
      <c r="B258" s="184"/>
      <c r="C258" s="185"/>
      <c r="D258" s="185"/>
      <c r="E258" s="185"/>
      <c r="F258" s="185"/>
    </row>
    <row r="266" spans="1:8" x14ac:dyDescent="0.3">
      <c r="A266" s="72"/>
      <c r="B266" s="60"/>
      <c r="C266" s="242"/>
      <c r="D266" s="72"/>
      <c r="E266" s="72"/>
      <c r="F266" s="72"/>
    </row>
    <row r="267" spans="1:8" x14ac:dyDescent="0.3">
      <c r="A267" s="72"/>
      <c r="B267" s="98" t="s">
        <v>449</v>
      </c>
      <c r="C267" s="242"/>
      <c r="D267" s="72"/>
      <c r="E267" s="164"/>
      <c r="F267" s="164"/>
      <c r="G267" s="243"/>
      <c r="H267" s="243"/>
    </row>
    <row r="268" spans="1:8" x14ac:dyDescent="0.3">
      <c r="B268" s="98" t="s">
        <v>156</v>
      </c>
      <c r="E268" s="322" t="s">
        <v>462</v>
      </c>
      <c r="F268" s="322"/>
      <c r="G268" s="162"/>
      <c r="H268" s="162"/>
    </row>
    <row r="269" spans="1:8" x14ac:dyDescent="0.3">
      <c r="E269" s="330" t="s">
        <v>458</v>
      </c>
      <c r="F269" s="330"/>
      <c r="G269" s="162"/>
      <c r="H269" s="162"/>
    </row>
    <row r="271" spans="1:8" x14ac:dyDescent="0.3">
      <c r="C271" s="158"/>
      <c r="D271" s="158"/>
      <c r="E271" s="6"/>
      <c r="F271" s="6"/>
      <c r="G271" s="6"/>
    </row>
    <row r="272" spans="1:8" x14ac:dyDescent="0.3">
      <c r="C272" s="322" t="s">
        <v>157</v>
      </c>
      <c r="D272" s="322"/>
      <c r="E272" s="162"/>
      <c r="F272" s="162"/>
      <c r="G272" s="162"/>
    </row>
    <row r="273" spans="3:7" x14ac:dyDescent="0.3">
      <c r="C273" s="329" t="s">
        <v>247</v>
      </c>
      <c r="D273" s="329"/>
      <c r="E273" s="130"/>
      <c r="F273" s="130"/>
      <c r="G273" s="130"/>
    </row>
    <row r="274" spans="3:7" x14ac:dyDescent="0.3">
      <c r="C274" s="330" t="s">
        <v>459</v>
      </c>
      <c r="D274" s="330"/>
      <c r="E274" s="163"/>
      <c r="F274" s="163"/>
      <c r="G274" s="163"/>
    </row>
    <row r="277" spans="3:7" x14ac:dyDescent="0.3">
      <c r="E277" s="1"/>
      <c r="F277" s="1"/>
    </row>
    <row r="278" spans="3:7" x14ac:dyDescent="0.3">
      <c r="E278" s="1"/>
      <c r="F278" s="1"/>
    </row>
    <row r="279" spans="3:7" x14ac:dyDescent="0.3">
      <c r="E279" s="1"/>
      <c r="F279" s="1"/>
    </row>
    <row r="280" spans="3:7" x14ac:dyDescent="0.3">
      <c r="E280" s="1"/>
      <c r="F280" s="1"/>
    </row>
    <row r="281" spans="3:7" x14ac:dyDescent="0.3">
      <c r="E281" s="1"/>
      <c r="F281" s="1"/>
    </row>
  </sheetData>
  <mergeCells count="12">
    <mergeCell ref="H151:I151"/>
    <mergeCell ref="C272:D272"/>
    <mergeCell ref="C273:D273"/>
    <mergeCell ref="C274:D274"/>
    <mergeCell ref="E268:F268"/>
    <mergeCell ref="E269:F269"/>
    <mergeCell ref="H7:I7"/>
    <mergeCell ref="A1:F1"/>
    <mergeCell ref="A2:F2"/>
    <mergeCell ref="A3:F3"/>
    <mergeCell ref="A4:F4"/>
    <mergeCell ref="A5:F5"/>
  </mergeCells>
  <printOptions horizontalCentered="1"/>
  <pageMargins left="0.35433070866141736" right="0.11811023622047245" top="0.35433070866141736" bottom="0.15748031496062992" header="0.31496062992125984" footer="0.31496062992125984"/>
  <pageSetup scale="80" orientation="landscape" r:id="rId1"/>
  <ignoredErrors>
    <ignoredError sqref="F14 F131 F163 D172 F239 F194 F110 F24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T172"/>
  <sheetViews>
    <sheetView topLeftCell="B1" zoomScale="91" zoomScaleNormal="91" workbookViewId="0">
      <selection sqref="A1:P1"/>
    </sheetView>
  </sheetViews>
  <sheetFormatPr baseColWidth="10" defaultColWidth="11.44140625" defaultRowHeight="14.4" x14ac:dyDescent="0.3"/>
  <cols>
    <col min="1" max="1" width="11.77734375" style="1" customWidth="1"/>
    <col min="2" max="2" width="49.109375" style="1" customWidth="1"/>
    <col min="3" max="3" width="1.33203125" style="1" customWidth="1"/>
    <col min="4" max="4" width="7.6640625" style="1" customWidth="1"/>
    <col min="5" max="5" width="1" style="1" customWidth="1"/>
    <col min="6" max="6" width="24.109375" style="1" customWidth="1"/>
    <col min="7" max="7" width="0.6640625" style="1" customWidth="1"/>
    <col min="8" max="8" width="10.33203125" style="1" customWidth="1"/>
    <col min="9" max="9" width="0.6640625" style="1" customWidth="1"/>
    <col min="10" max="10" width="23.44140625" style="1" customWidth="1"/>
    <col min="11" max="11" width="0.5546875" style="1" customWidth="1"/>
    <col min="12" max="12" width="10.44140625" style="1" customWidth="1"/>
    <col min="13" max="13" width="0.6640625" style="1" customWidth="1"/>
    <col min="14" max="14" width="21.6640625" style="1" customWidth="1"/>
    <col min="15" max="15" width="0.6640625" style="1" customWidth="1"/>
    <col min="16" max="16" width="13.44140625" style="1" customWidth="1"/>
    <col min="17" max="18" width="11.44140625" style="1"/>
    <col min="19" max="19" width="13.6640625" style="1" customWidth="1"/>
    <col min="20" max="20" width="20.5546875" style="1" customWidth="1"/>
    <col min="21" max="16384" width="11.44140625" style="1"/>
  </cols>
  <sheetData>
    <row r="1" spans="1:20" ht="17.399999999999999" x14ac:dyDescent="0.3">
      <c r="A1" s="325" t="s">
        <v>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20" ht="17.399999999999999" x14ac:dyDescent="0.3">
      <c r="A2" s="325" t="s">
        <v>492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</row>
    <row r="3" spans="1:20" ht="17.399999999999999" x14ac:dyDescent="0.3">
      <c r="A3" s="325" t="s">
        <v>4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</row>
    <row r="4" spans="1:20" ht="17.399999999999999" x14ac:dyDescent="0.3">
      <c r="A4" s="325" t="s">
        <v>488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</row>
    <row r="5" spans="1:20" ht="17.399999999999999" x14ac:dyDescent="0.3">
      <c r="A5" s="325" t="s">
        <v>5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</row>
    <row r="6" spans="1:20" ht="17.399999999999999" x14ac:dyDescent="0.3">
      <c r="A6" s="4"/>
      <c r="B6" s="2"/>
      <c r="C6" s="2"/>
    </row>
    <row r="7" spans="1:20" ht="49.5" customHeight="1" x14ac:dyDescent="0.3">
      <c r="A7" s="332" t="s">
        <v>0</v>
      </c>
      <c r="B7" s="332"/>
      <c r="C7" s="54"/>
      <c r="D7" s="55" t="s">
        <v>6</v>
      </c>
      <c r="E7" s="54"/>
      <c r="F7" s="54" t="s">
        <v>447</v>
      </c>
      <c r="G7" s="54"/>
      <c r="H7" s="55" t="s">
        <v>1</v>
      </c>
      <c r="I7" s="54"/>
      <c r="J7" s="54" t="s">
        <v>7</v>
      </c>
      <c r="K7" s="54"/>
      <c r="L7" s="55" t="s">
        <v>1</v>
      </c>
      <c r="M7" s="54"/>
      <c r="N7" s="55" t="s">
        <v>142</v>
      </c>
      <c r="O7" s="54"/>
      <c r="P7" s="55" t="s">
        <v>141</v>
      </c>
    </row>
    <row r="9" spans="1:20" ht="16.2" thickBot="1" x14ac:dyDescent="0.35">
      <c r="A9" s="115">
        <v>1</v>
      </c>
      <c r="B9" s="117" t="s">
        <v>2</v>
      </c>
      <c r="C9" s="115"/>
      <c r="D9" s="116"/>
      <c r="E9" s="117"/>
      <c r="F9" s="118">
        <f>F33+F59</f>
        <v>44348827706</v>
      </c>
      <c r="G9" s="119"/>
      <c r="H9" s="120">
        <v>1</v>
      </c>
      <c r="I9" s="117"/>
      <c r="J9" s="118">
        <f>J33+J59</f>
        <v>35514709504.440002</v>
      </c>
      <c r="K9" s="119"/>
      <c r="L9" s="120">
        <v>1</v>
      </c>
      <c r="M9" s="117"/>
      <c r="N9" s="121">
        <f>F9-J9</f>
        <v>8834118201.5599976</v>
      </c>
      <c r="O9" s="117"/>
      <c r="P9" s="122">
        <f>N9/F9*1</f>
        <v>0.19919620559361076</v>
      </c>
      <c r="S9" s="310">
        <v>2024</v>
      </c>
      <c r="T9" s="310"/>
    </row>
    <row r="10" spans="1:20" ht="16.8" thickTop="1" thickBot="1" x14ac:dyDescent="0.35">
      <c r="A10" s="6"/>
      <c r="D10" s="5"/>
      <c r="E10" s="5"/>
      <c r="F10" s="7"/>
      <c r="G10" s="7"/>
      <c r="H10" s="27"/>
      <c r="J10" s="7"/>
      <c r="K10" s="19"/>
      <c r="L10" s="27"/>
      <c r="S10" s="258"/>
      <c r="T10" s="258"/>
    </row>
    <row r="11" spans="1:20" ht="16.2" thickBot="1" x14ac:dyDescent="0.35">
      <c r="A11" s="169">
        <v>11</v>
      </c>
      <c r="B11" s="3" t="s">
        <v>8</v>
      </c>
      <c r="C11" s="3"/>
      <c r="D11" s="5"/>
      <c r="E11" s="5"/>
      <c r="F11" s="16">
        <f>SUM(F12:F18)</f>
        <v>28059585889.220001</v>
      </c>
      <c r="G11" s="18"/>
      <c r="H11" s="28">
        <f>F11/F9*1</f>
        <v>0.63270186249869664</v>
      </c>
      <c r="J11" s="16">
        <f>SUM(J12:J18)</f>
        <v>19788604317</v>
      </c>
      <c r="K11" s="20"/>
      <c r="L11" s="28">
        <f>J11/J9*1</f>
        <v>0.55719459888939971</v>
      </c>
      <c r="N11" s="16">
        <f>F11-J11</f>
        <v>8270981572.2200012</v>
      </c>
      <c r="P11" s="28">
        <f>N11/F11*1</f>
        <v>0.2947649193710149</v>
      </c>
      <c r="S11" s="259" t="s">
        <v>468</v>
      </c>
      <c r="T11" s="260">
        <f>F9</f>
        <v>44348827706</v>
      </c>
    </row>
    <row r="12" spans="1:20" ht="16.2" thickTop="1" x14ac:dyDescent="0.3">
      <c r="A12" s="168">
        <v>110502</v>
      </c>
      <c r="B12" s="6" t="s">
        <v>10</v>
      </c>
      <c r="C12" s="6"/>
      <c r="D12" s="14"/>
      <c r="E12" s="14"/>
      <c r="F12" s="8">
        <v>1000000</v>
      </c>
      <c r="G12" s="8"/>
      <c r="H12" s="30">
        <f>F12/F11*1</f>
        <v>3.5638444699363237E-5</v>
      </c>
      <c r="I12" s="6"/>
      <c r="J12" s="8">
        <v>1000000</v>
      </c>
      <c r="K12" s="21"/>
      <c r="L12" s="30">
        <f>J12/J11*1</f>
        <v>5.0534134898079687E-5</v>
      </c>
      <c r="M12" s="6"/>
      <c r="N12" s="8">
        <f>F12-J12</f>
        <v>0</v>
      </c>
      <c r="O12" s="6"/>
      <c r="P12" s="37">
        <f>N12/F12*1</f>
        <v>0</v>
      </c>
      <c r="S12" s="261" t="s">
        <v>469</v>
      </c>
      <c r="T12" s="262">
        <f>-F63</f>
        <v>-25206521410.490002</v>
      </c>
    </row>
    <row r="13" spans="1:20" ht="15.6" x14ac:dyDescent="0.3">
      <c r="A13" s="168">
        <v>111005</v>
      </c>
      <c r="B13" s="6" t="s">
        <v>370</v>
      </c>
      <c r="C13" s="6"/>
      <c r="D13" s="14"/>
      <c r="E13" s="14"/>
      <c r="F13" s="88">
        <v>1625899989.6600001</v>
      </c>
      <c r="G13" s="8"/>
      <c r="H13" s="30">
        <f>F13/F11*1</f>
        <v>5.794454686819317E-2</v>
      </c>
      <c r="I13" s="6"/>
      <c r="J13" s="8">
        <v>1975670398.48</v>
      </c>
      <c r="K13" s="21"/>
      <c r="L13" s="30">
        <f>J13/J11*1</f>
        <v>9.983879443093116E-2</v>
      </c>
      <c r="M13" s="6"/>
      <c r="N13" s="8">
        <f t="shared" ref="N13:N18" si="0">F13-J13</f>
        <v>-349770408.81999993</v>
      </c>
      <c r="O13" s="6"/>
      <c r="P13" s="37">
        <f t="shared" ref="P13:P18" si="1">N13/F13*1</f>
        <v>-0.21512418417146439</v>
      </c>
      <c r="S13" s="261" t="s">
        <v>151</v>
      </c>
      <c r="T13" s="262">
        <f>-F124</f>
        <v>-19142305995.509998</v>
      </c>
    </row>
    <row r="14" spans="1:20" ht="15.6" x14ac:dyDescent="0.3">
      <c r="A14" s="168">
        <v>111006</v>
      </c>
      <c r="B14" s="6" t="s">
        <v>371</v>
      </c>
      <c r="C14" s="6"/>
      <c r="D14" s="14"/>
      <c r="E14" s="14"/>
      <c r="F14" s="88">
        <v>6856328.0199999996</v>
      </c>
      <c r="G14" s="8"/>
      <c r="H14" s="30">
        <f>F14/F11*1</f>
        <v>2.4434886698146462E-4</v>
      </c>
      <c r="I14" s="6"/>
      <c r="J14" s="8">
        <v>6856328.0199999996</v>
      </c>
      <c r="K14" s="21"/>
      <c r="L14" s="30">
        <f>J14/J11*1</f>
        <v>3.4647860506816354E-4</v>
      </c>
      <c r="M14" s="6"/>
      <c r="N14" s="8">
        <f t="shared" si="0"/>
        <v>0</v>
      </c>
      <c r="O14" s="6"/>
      <c r="P14" s="37">
        <f t="shared" si="1"/>
        <v>0</v>
      </c>
      <c r="S14" s="261" t="s">
        <v>467</v>
      </c>
      <c r="T14" s="262">
        <f>SUM(T11:T13)</f>
        <v>300</v>
      </c>
    </row>
    <row r="15" spans="1:20" ht="16.2" thickBot="1" x14ac:dyDescent="0.35">
      <c r="A15" s="168">
        <v>111008</v>
      </c>
      <c r="B15" s="6" t="s">
        <v>372</v>
      </c>
      <c r="C15" s="6"/>
      <c r="D15" s="14"/>
      <c r="E15" s="14"/>
      <c r="F15" s="88">
        <v>1804161939.26</v>
      </c>
      <c r="G15" s="8"/>
      <c r="H15" s="30">
        <f>F15/F11*1</f>
        <v>6.4297525501013447E-2</v>
      </c>
      <c r="I15" s="6"/>
      <c r="J15" s="8">
        <v>0</v>
      </c>
      <c r="K15" s="21"/>
      <c r="L15" s="30">
        <f>J15/J11*1</f>
        <v>0</v>
      </c>
      <c r="M15" s="6"/>
      <c r="N15" s="8">
        <f t="shared" si="0"/>
        <v>1804161939.26</v>
      </c>
      <c r="O15" s="6"/>
      <c r="P15" s="37">
        <f t="shared" si="1"/>
        <v>1</v>
      </c>
      <c r="S15" s="263" t="s">
        <v>466</v>
      </c>
      <c r="T15" s="264">
        <f>F134</f>
        <v>533893045.17000002</v>
      </c>
    </row>
    <row r="16" spans="1:20" ht="15.6" x14ac:dyDescent="0.3">
      <c r="A16" s="168">
        <v>111090</v>
      </c>
      <c r="B16" s="6" t="s">
        <v>373</v>
      </c>
      <c r="C16" s="6"/>
      <c r="D16" s="14"/>
      <c r="E16" s="14"/>
      <c r="F16" s="88">
        <v>4744714378.5799999</v>
      </c>
      <c r="G16" s="8"/>
      <c r="H16" s="30">
        <f>F16/F11*1</f>
        <v>0.16909424099529693</v>
      </c>
      <c r="I16" s="6"/>
      <c r="J16" s="8">
        <v>4302358584.5799999</v>
      </c>
      <c r="K16" s="21"/>
      <c r="L16" s="30">
        <f>J16/J11*1</f>
        <v>0.21741596909307689</v>
      </c>
      <c r="M16" s="6"/>
      <c r="N16" s="8">
        <f t="shared" si="0"/>
        <v>442355794</v>
      </c>
      <c r="O16" s="6"/>
      <c r="P16" s="37">
        <f t="shared" si="1"/>
        <v>9.3231279842052039E-2</v>
      </c>
      <c r="S16" s="258"/>
      <c r="T16" s="258" t="s">
        <v>474</v>
      </c>
    </row>
    <row r="17" spans="1:20" ht="15.6" x14ac:dyDescent="0.3">
      <c r="A17" s="168">
        <v>113210</v>
      </c>
      <c r="B17" s="6" t="s">
        <v>11</v>
      </c>
      <c r="C17" s="6"/>
      <c r="D17" s="14"/>
      <c r="E17" s="14"/>
      <c r="F17" s="88">
        <v>7581388294.0200005</v>
      </c>
      <c r="G17" s="8"/>
      <c r="H17" s="30">
        <f>F17/F11*1</f>
        <v>0.27018888746083158</v>
      </c>
      <c r="I17" s="6"/>
      <c r="J17" s="8">
        <v>7061717368.4200001</v>
      </c>
      <c r="K17" s="21"/>
      <c r="L17" s="30">
        <f>J17/J11*1</f>
        <v>0.35685777810784858</v>
      </c>
      <c r="M17" s="6"/>
      <c r="N17" s="8">
        <f t="shared" si="0"/>
        <v>519670925.60000038</v>
      </c>
      <c r="O17" s="6"/>
      <c r="P17" s="37">
        <f t="shared" si="1"/>
        <v>6.8545615320864534E-2</v>
      </c>
      <c r="S17" s="258"/>
      <c r="T17" s="258"/>
    </row>
    <row r="18" spans="1:20" ht="15.6" x14ac:dyDescent="0.3">
      <c r="A18" s="168">
        <v>113301</v>
      </c>
      <c r="B18" s="6" t="s">
        <v>12</v>
      </c>
      <c r="C18" s="6"/>
      <c r="D18" s="14"/>
      <c r="E18" s="14"/>
      <c r="F18" s="88">
        <v>12295564959.68</v>
      </c>
      <c r="G18" s="8"/>
      <c r="H18" s="30">
        <f>F18/F11*1</f>
        <v>0.43819481186298403</v>
      </c>
      <c r="I18" s="6"/>
      <c r="J18" s="8">
        <v>6441001637.5</v>
      </c>
      <c r="K18" s="21"/>
      <c r="L18" s="30">
        <f>J18/J11*1</f>
        <v>0.32549044562817714</v>
      </c>
      <c r="M18" s="6"/>
      <c r="N18" s="8">
        <f t="shared" si="0"/>
        <v>5854563322.1800003</v>
      </c>
      <c r="O18" s="6"/>
      <c r="P18" s="37">
        <f t="shared" si="1"/>
        <v>0.47615244532304668</v>
      </c>
      <c r="S18" s="310">
        <v>2023</v>
      </c>
      <c r="T18" s="310"/>
    </row>
    <row r="19" spans="1:20" ht="16.2" thickBot="1" x14ac:dyDescent="0.35">
      <c r="A19" s="6"/>
      <c r="B19" s="6"/>
      <c r="C19" s="6"/>
      <c r="D19" s="5"/>
      <c r="E19" s="5"/>
      <c r="F19" s="7"/>
      <c r="G19" s="7"/>
      <c r="H19" s="29"/>
      <c r="J19" s="7"/>
      <c r="K19" s="19"/>
      <c r="L19" s="29"/>
      <c r="N19" s="7"/>
      <c r="S19" s="258"/>
      <c r="T19" s="258"/>
    </row>
    <row r="20" spans="1:20" ht="16.2" thickBot="1" x14ac:dyDescent="0.35">
      <c r="A20" s="170">
        <v>13</v>
      </c>
      <c r="B20" s="32" t="s">
        <v>13</v>
      </c>
      <c r="C20" s="32"/>
      <c r="D20" s="33"/>
      <c r="E20" s="33"/>
      <c r="F20" s="34">
        <f>SUM(F21:F25)</f>
        <v>2023351170.6500001</v>
      </c>
      <c r="G20" s="35"/>
      <c r="H20" s="124">
        <f>F20/F9*1</f>
        <v>4.5623554788490131E-2</v>
      </c>
      <c r="I20" s="31"/>
      <c r="J20" s="34">
        <f>SUM(J21:J25)</f>
        <v>1357888963.8000002</v>
      </c>
      <c r="K20" s="35"/>
      <c r="L20" s="124">
        <f>J20/J9*1</f>
        <v>3.82345507748061E-2</v>
      </c>
      <c r="M20" s="31"/>
      <c r="N20" s="34">
        <f>F20-J20</f>
        <v>665462206.8499999</v>
      </c>
      <c r="O20" s="31"/>
      <c r="P20" s="123">
        <f>N20/F20*1</f>
        <v>0.32889110723978804</v>
      </c>
      <c r="S20" s="259" t="s">
        <v>468</v>
      </c>
      <c r="T20" s="260">
        <f>J9</f>
        <v>35514709504.440002</v>
      </c>
    </row>
    <row r="21" spans="1:20" ht="16.2" thickTop="1" x14ac:dyDescent="0.3">
      <c r="A21" s="168">
        <v>131703</v>
      </c>
      <c r="B21" s="6" t="s">
        <v>14</v>
      </c>
      <c r="C21" s="6"/>
      <c r="D21" s="14"/>
      <c r="E21" s="14"/>
      <c r="F21" s="88">
        <v>1884271335.6500001</v>
      </c>
      <c r="G21" s="8"/>
      <c r="H21" s="30">
        <f>F21/F20*1</f>
        <v>0.93126263151081146</v>
      </c>
      <c r="I21" s="6"/>
      <c r="J21" s="8">
        <v>1226417660.6500001</v>
      </c>
      <c r="K21" s="21"/>
      <c r="L21" s="30">
        <f>J21/J20*1</f>
        <v>0.90317963643943122</v>
      </c>
      <c r="M21" s="6"/>
      <c r="N21" s="8">
        <f t="shared" ref="N21:N25" si="2">F21-J21</f>
        <v>657853675</v>
      </c>
      <c r="O21" s="6"/>
      <c r="P21" s="37">
        <f>N21/F21*1</f>
        <v>0.34912895109825898</v>
      </c>
      <c r="S21" s="261" t="s">
        <v>469</v>
      </c>
      <c r="T21" s="262">
        <f>-J63</f>
        <v>-17785084473.52</v>
      </c>
    </row>
    <row r="22" spans="1:20" ht="15.6" x14ac:dyDescent="0.3">
      <c r="A22" s="168">
        <v>138439</v>
      </c>
      <c r="B22" s="6" t="s">
        <v>16</v>
      </c>
      <c r="C22" s="6"/>
      <c r="D22" s="14"/>
      <c r="E22" s="14"/>
      <c r="F22" s="88">
        <v>7926888</v>
      </c>
      <c r="G22" s="8"/>
      <c r="H22" s="30">
        <f>F22/F20*1</f>
        <v>3.9177025298349436E-3</v>
      </c>
      <c r="I22" s="6"/>
      <c r="J22" s="8">
        <v>97340205.150000006</v>
      </c>
      <c r="K22" s="21"/>
      <c r="L22" s="30">
        <f>J22/J20*1</f>
        <v>7.1684951969561025E-2</v>
      </c>
      <c r="M22" s="6"/>
      <c r="N22" s="8">
        <f t="shared" si="2"/>
        <v>-89413317.150000006</v>
      </c>
      <c r="O22" s="6"/>
      <c r="P22" s="37">
        <f t="shared" ref="P22:P24" si="3">N22/F22*1</f>
        <v>-11.2797502815733</v>
      </c>
      <c r="S22" s="261" t="s">
        <v>151</v>
      </c>
      <c r="T22" s="262">
        <f>-J124</f>
        <v>-17729625030.919998</v>
      </c>
    </row>
    <row r="23" spans="1:20" ht="15.6" x14ac:dyDescent="0.3">
      <c r="A23" s="168">
        <v>138490</v>
      </c>
      <c r="B23" s="6" t="s">
        <v>15</v>
      </c>
      <c r="C23" s="6"/>
      <c r="D23" s="14"/>
      <c r="E23" s="14"/>
      <c r="F23" s="88">
        <v>5561900</v>
      </c>
      <c r="G23" s="8"/>
      <c r="H23" s="30">
        <f>F23/F20*1</f>
        <v>2.7488555030282971E-3</v>
      </c>
      <c r="I23" s="6"/>
      <c r="J23" s="8">
        <v>34131098</v>
      </c>
      <c r="K23" s="21"/>
      <c r="L23" s="30">
        <f>J23/J20*1</f>
        <v>2.5135411591007729E-2</v>
      </c>
      <c r="M23" s="6"/>
      <c r="N23" s="8">
        <f t="shared" si="2"/>
        <v>-28569198</v>
      </c>
      <c r="O23" s="6"/>
      <c r="P23" s="37">
        <f t="shared" si="3"/>
        <v>-5.1365896546144301</v>
      </c>
      <c r="S23" s="261" t="s">
        <v>467</v>
      </c>
      <c r="T23" s="262">
        <f>SUM(T20:T22)</f>
        <v>0</v>
      </c>
    </row>
    <row r="24" spans="1:20" ht="16.2" thickBot="1" x14ac:dyDescent="0.35">
      <c r="A24" s="168">
        <v>138502</v>
      </c>
      <c r="B24" s="6" t="s">
        <v>17</v>
      </c>
      <c r="C24" s="6"/>
      <c r="D24" s="14"/>
      <c r="E24" s="14"/>
      <c r="F24" s="88">
        <v>125591047</v>
      </c>
      <c r="G24" s="8"/>
      <c r="H24" s="30">
        <f>F24/F20*1</f>
        <v>6.2070810456325266E-2</v>
      </c>
      <c r="I24" s="6"/>
      <c r="J24" s="8">
        <v>38914862</v>
      </c>
      <c r="K24" s="21"/>
      <c r="L24" s="30">
        <f>J24/J20*1</f>
        <v>2.8658353545416741E-2</v>
      </c>
      <c r="M24" s="6"/>
      <c r="N24" s="8">
        <f t="shared" si="2"/>
        <v>86676185</v>
      </c>
      <c r="O24" s="6"/>
      <c r="P24" s="37">
        <f t="shared" si="3"/>
        <v>0.69014620922779635</v>
      </c>
      <c r="S24" s="263" t="s">
        <v>466</v>
      </c>
      <c r="T24" s="264">
        <f>J134</f>
        <v>621342899.48000002</v>
      </c>
    </row>
    <row r="25" spans="1:20" x14ac:dyDescent="0.3">
      <c r="A25" s="168">
        <v>138602</v>
      </c>
      <c r="B25" s="6" t="s">
        <v>18</v>
      </c>
      <c r="C25" s="6"/>
      <c r="D25" s="14"/>
      <c r="E25" s="14"/>
      <c r="F25" s="8">
        <v>0</v>
      </c>
      <c r="G25" s="8"/>
      <c r="H25" s="30">
        <f>F25/F20*1</f>
        <v>0</v>
      </c>
      <c r="I25" s="6"/>
      <c r="J25" s="8">
        <v>-38914862</v>
      </c>
      <c r="K25" s="21"/>
      <c r="L25" s="30">
        <f>J25/J20*1</f>
        <v>-2.8658353545416741E-2</v>
      </c>
      <c r="M25" s="6"/>
      <c r="N25" s="8">
        <f t="shared" si="2"/>
        <v>38914862</v>
      </c>
      <c r="O25" s="6"/>
      <c r="P25" s="37">
        <v>0</v>
      </c>
    </row>
    <row r="26" spans="1:20" x14ac:dyDescent="0.3">
      <c r="A26" s="6"/>
      <c r="D26" s="5"/>
      <c r="E26" s="5"/>
      <c r="F26" s="7"/>
      <c r="G26" s="7"/>
      <c r="H26" s="29"/>
      <c r="J26" s="7"/>
      <c r="K26" s="19"/>
      <c r="L26" s="29"/>
      <c r="N26" s="7"/>
    </row>
    <row r="27" spans="1:20" ht="15" thickBot="1" x14ac:dyDescent="0.35">
      <c r="A27" s="170">
        <v>15</v>
      </c>
      <c r="B27" s="32" t="s">
        <v>19</v>
      </c>
      <c r="C27" s="32"/>
      <c r="D27" s="33"/>
      <c r="E27" s="33"/>
      <c r="F27" s="34">
        <f>SUM(F28:F31)</f>
        <v>10507550.82</v>
      </c>
      <c r="G27" s="35"/>
      <c r="H27" s="123">
        <f>F27/F9*1</f>
        <v>2.369296182901904E-4</v>
      </c>
      <c r="I27" s="31"/>
      <c r="J27" s="34">
        <f>SUM(J28:J31)</f>
        <v>35520507.82</v>
      </c>
      <c r="K27" s="35"/>
      <c r="L27" s="123">
        <f>J27/J9*1</f>
        <v>1.0001632651833819E-3</v>
      </c>
      <c r="M27" s="31"/>
      <c r="N27" s="34">
        <f>F27-J27</f>
        <v>-25012957</v>
      </c>
      <c r="O27" s="31"/>
      <c r="P27" s="123">
        <f>N27/F27*1</f>
        <v>-2.3804745205124784</v>
      </c>
    </row>
    <row r="28" spans="1:20" ht="15" thickTop="1" x14ac:dyDescent="0.3">
      <c r="A28" s="168">
        <v>15109001</v>
      </c>
      <c r="B28" s="10" t="s">
        <v>20</v>
      </c>
      <c r="C28" s="10"/>
      <c r="D28" s="14"/>
      <c r="E28" s="14"/>
      <c r="F28" s="12">
        <v>8344803</v>
      </c>
      <c r="G28" s="12"/>
      <c r="H28" s="30">
        <f>F28/F27*1</f>
        <v>0.79417203332641129</v>
      </c>
      <c r="I28" s="6"/>
      <c r="J28" s="12">
        <v>8445330</v>
      </c>
      <c r="K28" s="12"/>
      <c r="L28" s="30">
        <f>J28/J27*1</f>
        <v>0.23775926973782774</v>
      </c>
      <c r="M28" s="6"/>
      <c r="N28" s="8">
        <f t="shared" ref="N28:N31" si="4">F28-J28</f>
        <v>-100527</v>
      </c>
      <c r="O28" s="6"/>
      <c r="P28" s="37">
        <f t="shared" ref="P28:P30" si="5">N28/F28*1</f>
        <v>-1.2046659459785929E-2</v>
      </c>
    </row>
    <row r="29" spans="1:20" x14ac:dyDescent="0.3">
      <c r="A29" s="168">
        <v>15109002</v>
      </c>
      <c r="B29" s="10" t="s">
        <v>21</v>
      </c>
      <c r="C29" s="10"/>
      <c r="D29" s="14"/>
      <c r="E29" s="14"/>
      <c r="F29" s="12">
        <v>502986</v>
      </c>
      <c r="G29" s="12"/>
      <c r="H29" s="30">
        <f>F29/F27*1</f>
        <v>4.7869004739203344E-2</v>
      </c>
      <c r="I29" s="6"/>
      <c r="J29" s="12">
        <v>1235786</v>
      </c>
      <c r="K29" s="12"/>
      <c r="L29" s="30">
        <f>J29/J27*1</f>
        <v>3.4790775128056714E-2</v>
      </c>
      <c r="M29" s="6"/>
      <c r="N29" s="8">
        <f t="shared" si="4"/>
        <v>-732800</v>
      </c>
      <c r="O29" s="6"/>
      <c r="P29" s="37">
        <f t="shared" si="5"/>
        <v>-1.4568993968022967</v>
      </c>
    </row>
    <row r="30" spans="1:20" x14ac:dyDescent="0.3">
      <c r="A30" s="168">
        <v>15109003</v>
      </c>
      <c r="B30" s="10" t="s">
        <v>22</v>
      </c>
      <c r="C30" s="10"/>
      <c r="D30" s="14"/>
      <c r="E30" s="14"/>
      <c r="F30" s="12">
        <v>1659761.82</v>
      </c>
      <c r="G30" s="12"/>
      <c r="H30" s="30">
        <f>F30/F27*1</f>
        <v>0.15795896193438538</v>
      </c>
      <c r="I30" s="6"/>
      <c r="J30" s="12">
        <v>23406391.82</v>
      </c>
      <c r="K30" s="12"/>
      <c r="L30" s="30">
        <f>J30/J27*1</f>
        <v>0.65895431277648886</v>
      </c>
      <c r="M30" s="6"/>
      <c r="N30" s="8">
        <f t="shared" si="4"/>
        <v>-21746630</v>
      </c>
      <c r="O30" s="6"/>
      <c r="P30" s="37">
        <f t="shared" si="5"/>
        <v>-13.102259455516334</v>
      </c>
    </row>
    <row r="31" spans="1:20" x14ac:dyDescent="0.3">
      <c r="A31" s="168">
        <v>15109004</v>
      </c>
      <c r="B31" s="10" t="s">
        <v>23</v>
      </c>
      <c r="C31" s="10"/>
      <c r="D31" s="14"/>
      <c r="E31" s="14"/>
      <c r="F31" s="12">
        <v>0</v>
      </c>
      <c r="G31" s="12"/>
      <c r="H31" s="30">
        <f>F31/F27*1</f>
        <v>0</v>
      </c>
      <c r="I31" s="6"/>
      <c r="J31" s="12">
        <v>2433000</v>
      </c>
      <c r="K31" s="12"/>
      <c r="L31" s="30">
        <f>J31/J27*1</f>
        <v>6.8495642357626632E-2</v>
      </c>
      <c r="M31" s="6"/>
      <c r="N31" s="8">
        <f t="shared" si="4"/>
        <v>-2433000</v>
      </c>
      <c r="O31" s="6"/>
      <c r="P31" s="37">
        <v>0</v>
      </c>
    </row>
    <row r="32" spans="1:20" x14ac:dyDescent="0.3">
      <c r="D32" s="5"/>
      <c r="E32" s="5"/>
      <c r="F32" s="7"/>
      <c r="G32" s="7"/>
      <c r="H32" s="27"/>
      <c r="J32" s="7"/>
      <c r="K32" s="19"/>
      <c r="L32" s="27"/>
      <c r="N32" s="7"/>
    </row>
    <row r="33" spans="1:16" ht="15" thickBot="1" x14ac:dyDescent="0.35">
      <c r="A33" s="334" t="s">
        <v>9</v>
      </c>
      <c r="B33" s="334"/>
      <c r="C33" s="108"/>
      <c r="D33" s="109"/>
      <c r="E33" s="109"/>
      <c r="F33" s="110">
        <f>F11+F20+F27</f>
        <v>30093444610.690002</v>
      </c>
      <c r="G33" s="111"/>
      <c r="H33" s="112">
        <f>F33/F9*1</f>
        <v>0.67856234690547701</v>
      </c>
      <c r="I33" s="113"/>
      <c r="J33" s="110">
        <f>J11+J20+J27</f>
        <v>21182013788.619999</v>
      </c>
      <c r="K33" s="111"/>
      <c r="L33" s="112">
        <f>J33/J9*1</f>
        <v>0.59642931292938917</v>
      </c>
      <c r="M33" s="113"/>
      <c r="N33" s="110">
        <f>F33-J33</f>
        <v>8911430822.0700035</v>
      </c>
      <c r="O33" s="113"/>
      <c r="P33" s="114">
        <f>N33/F33*1</f>
        <v>0.29612531690388222</v>
      </c>
    </row>
    <row r="34" spans="1:16" ht="15" thickTop="1" x14ac:dyDescent="0.3">
      <c r="D34" s="5"/>
      <c r="E34" s="5"/>
      <c r="F34" s="7"/>
      <c r="G34" s="7"/>
      <c r="H34" s="27"/>
      <c r="J34" s="7"/>
      <c r="K34" s="19"/>
      <c r="L34" s="27"/>
      <c r="N34" s="7"/>
    </row>
    <row r="35" spans="1:16" ht="15" thickBot="1" x14ac:dyDescent="0.35">
      <c r="A35" s="170">
        <v>16</v>
      </c>
      <c r="B35" s="32" t="s">
        <v>36</v>
      </c>
      <c r="C35" s="32"/>
      <c r="D35" s="33"/>
      <c r="E35" s="33"/>
      <c r="F35" s="34">
        <f>SUM(F36:F48)</f>
        <v>13558678796.32</v>
      </c>
      <c r="G35" s="35"/>
      <c r="H35" s="123">
        <f>F35/F9*1</f>
        <v>0.30572800900632674</v>
      </c>
      <c r="I35" s="31"/>
      <c r="J35" s="34">
        <f>SUM(J36:J48)</f>
        <v>13918932604.32</v>
      </c>
      <c r="K35" s="35"/>
      <c r="L35" s="123">
        <f>J35/J9*1</f>
        <v>0.39192021555406142</v>
      </c>
      <c r="M35" s="31"/>
      <c r="N35" s="34">
        <f>F35-J35</f>
        <v>-360253808</v>
      </c>
      <c r="O35" s="31"/>
      <c r="P35" s="123">
        <f>N35/F35*1</f>
        <v>-2.6569978787149787E-2</v>
      </c>
    </row>
    <row r="36" spans="1:16" ht="15" thickTop="1" x14ac:dyDescent="0.3">
      <c r="A36" s="168">
        <v>160501</v>
      </c>
      <c r="B36" s="10" t="s">
        <v>24</v>
      </c>
      <c r="C36" s="10"/>
      <c r="D36" s="14"/>
      <c r="E36" s="14"/>
      <c r="F36" s="12">
        <v>5004601193</v>
      </c>
      <c r="G36" s="8"/>
      <c r="H36" s="30">
        <f>F36/F35*1</f>
        <v>0.36910684795913251</v>
      </c>
      <c r="I36" s="6"/>
      <c r="J36" s="12">
        <v>5004601193</v>
      </c>
      <c r="K36" s="12"/>
      <c r="L36" s="30">
        <f>J36/J35*1</f>
        <v>0.35955351859716089</v>
      </c>
      <c r="M36" s="6"/>
      <c r="N36" s="8">
        <f t="shared" ref="N36:N48" si="6">F36-J36</f>
        <v>0</v>
      </c>
      <c r="O36" s="6"/>
      <c r="P36" s="37">
        <f t="shared" ref="P36:P48" si="7">N36/F36*1</f>
        <v>0</v>
      </c>
    </row>
    <row r="37" spans="1:16" x14ac:dyDescent="0.3">
      <c r="A37" s="168">
        <v>164001</v>
      </c>
      <c r="B37" s="10" t="s">
        <v>25</v>
      </c>
      <c r="C37" s="10"/>
      <c r="D37" s="14"/>
      <c r="E37" s="14"/>
      <c r="F37" s="12">
        <v>10549950115</v>
      </c>
      <c r="G37" s="8"/>
      <c r="H37" s="30">
        <f>F37/F35*1</f>
        <v>0.77809573288684974</v>
      </c>
      <c r="I37" s="6"/>
      <c r="J37" s="12">
        <v>10549950115</v>
      </c>
      <c r="K37" s="12"/>
      <c r="L37" s="30">
        <f>J37/J35*1</f>
        <v>0.75795683583708329</v>
      </c>
      <c r="M37" s="6"/>
      <c r="N37" s="8">
        <f t="shared" si="6"/>
        <v>0</v>
      </c>
      <c r="O37" s="6"/>
      <c r="P37" s="37">
        <f t="shared" si="7"/>
        <v>0</v>
      </c>
    </row>
    <row r="38" spans="1:16" x14ac:dyDescent="0.3">
      <c r="A38" s="168">
        <v>165511</v>
      </c>
      <c r="B38" s="10" t="s">
        <v>26</v>
      </c>
      <c r="C38" s="10"/>
      <c r="D38" s="14"/>
      <c r="E38" s="14"/>
      <c r="F38" s="12">
        <v>328403224.69999999</v>
      </c>
      <c r="G38" s="8"/>
      <c r="H38" s="30">
        <f>F38/F35*1</f>
        <v>2.4220886830738468E-2</v>
      </c>
      <c r="I38" s="6"/>
      <c r="J38" s="12">
        <v>308900524.69999999</v>
      </c>
      <c r="K38" s="12"/>
      <c r="L38" s="30">
        <f>J38/J35*1</f>
        <v>2.2192831410371722E-2</v>
      </c>
      <c r="M38" s="6"/>
      <c r="N38" s="8">
        <f t="shared" si="6"/>
        <v>19502700</v>
      </c>
      <c r="O38" s="6"/>
      <c r="P38" s="37">
        <f t="shared" si="7"/>
        <v>5.9386444873724777E-2</v>
      </c>
    </row>
    <row r="39" spans="1:16" x14ac:dyDescent="0.3">
      <c r="A39" s="168">
        <v>166501</v>
      </c>
      <c r="B39" s="10" t="s">
        <v>27</v>
      </c>
      <c r="C39" s="10"/>
      <c r="D39" s="14"/>
      <c r="E39" s="14"/>
      <c r="F39" s="12">
        <v>128839796.08</v>
      </c>
      <c r="G39" s="8"/>
      <c r="H39" s="30">
        <f>F39/F35*1</f>
        <v>9.5023857424049885E-3</v>
      </c>
      <c r="I39" s="6"/>
      <c r="J39" s="12">
        <v>119239796.08</v>
      </c>
      <c r="K39" s="12"/>
      <c r="L39" s="30">
        <f>J39/J35*1</f>
        <v>8.5667342079802661E-3</v>
      </c>
      <c r="M39" s="6"/>
      <c r="N39" s="8">
        <f t="shared" si="6"/>
        <v>9600000</v>
      </c>
      <c r="O39" s="6"/>
      <c r="P39" s="37">
        <f t="shared" si="7"/>
        <v>7.4511139353551206E-2</v>
      </c>
    </row>
    <row r="40" spans="1:16" x14ac:dyDescent="0.3">
      <c r="A40" s="168">
        <v>166502</v>
      </c>
      <c r="B40" s="10" t="s">
        <v>28</v>
      </c>
      <c r="C40" s="10"/>
      <c r="D40" s="14"/>
      <c r="E40" s="14"/>
      <c r="F40" s="12">
        <v>24094513.82</v>
      </c>
      <c r="G40" s="8"/>
      <c r="H40" s="30">
        <f>F40/F35*1</f>
        <v>1.777054695516466E-3</v>
      </c>
      <c r="I40" s="6"/>
      <c r="J40" s="12">
        <v>36081513.82</v>
      </c>
      <c r="K40" s="12"/>
      <c r="L40" s="30">
        <f>J40/J35*1</f>
        <v>2.5922615509181668E-3</v>
      </c>
      <c r="M40" s="6"/>
      <c r="N40" s="8">
        <f t="shared" si="6"/>
        <v>-11987000</v>
      </c>
      <c r="O40" s="6"/>
      <c r="P40" s="37">
        <f t="shared" si="7"/>
        <v>-0.49749914397733219</v>
      </c>
    </row>
    <row r="41" spans="1:16" x14ac:dyDescent="0.3">
      <c r="A41" s="168">
        <v>167001</v>
      </c>
      <c r="B41" s="10" t="s">
        <v>29</v>
      </c>
      <c r="C41" s="10"/>
      <c r="D41" s="14"/>
      <c r="E41" s="14"/>
      <c r="F41" s="12">
        <v>27877467</v>
      </c>
      <c r="G41" s="8"/>
      <c r="H41" s="30">
        <f>F41/F35*1</f>
        <v>2.0560607282448717E-3</v>
      </c>
      <c r="I41" s="6"/>
      <c r="J41" s="12">
        <v>37457467</v>
      </c>
      <c r="K41" s="12"/>
      <c r="L41" s="30">
        <f>J41/J35*1</f>
        <v>2.6911163423820571E-3</v>
      </c>
      <c r="M41" s="6"/>
      <c r="N41" s="8">
        <f t="shared" si="6"/>
        <v>-9580000</v>
      </c>
      <c r="O41" s="6"/>
      <c r="P41" s="37">
        <f t="shared" si="7"/>
        <v>-0.34364671653992096</v>
      </c>
    </row>
    <row r="42" spans="1:16" x14ac:dyDescent="0.3">
      <c r="A42" s="168">
        <v>167002</v>
      </c>
      <c r="B42" s="10" t="s">
        <v>30</v>
      </c>
      <c r="C42" s="10"/>
      <c r="D42" s="14"/>
      <c r="E42" s="14"/>
      <c r="F42" s="12">
        <v>351995984.33999997</v>
      </c>
      <c r="G42" s="8"/>
      <c r="H42" s="30">
        <f>F42/F35*1</f>
        <v>2.5960935399954768E-2</v>
      </c>
      <c r="I42" s="6"/>
      <c r="J42" s="12">
        <v>341662684.33999997</v>
      </c>
      <c r="K42" s="12"/>
      <c r="L42" s="30">
        <f>J42/J35*1</f>
        <v>2.4546615322640374E-2</v>
      </c>
      <c r="M42" s="6"/>
      <c r="N42" s="8">
        <f t="shared" si="6"/>
        <v>10333300</v>
      </c>
      <c r="O42" s="6"/>
      <c r="P42" s="37">
        <f t="shared" si="7"/>
        <v>2.9356300809440083E-2</v>
      </c>
    </row>
    <row r="43" spans="1:16" x14ac:dyDescent="0.3">
      <c r="A43" s="168">
        <v>167502</v>
      </c>
      <c r="B43" s="10" t="s">
        <v>37</v>
      </c>
      <c r="C43" s="10"/>
      <c r="D43" s="14"/>
      <c r="E43" s="14"/>
      <c r="F43" s="12">
        <v>246654696</v>
      </c>
      <c r="G43" s="8"/>
      <c r="H43" s="30">
        <f>F43/F35*1</f>
        <v>1.8191646819374855E-2</v>
      </c>
      <c r="I43" s="6"/>
      <c r="J43" s="12">
        <v>246654696</v>
      </c>
      <c r="K43" s="12"/>
      <c r="L43" s="30">
        <f>J43/J35*1</f>
        <v>1.7720805395914203E-2</v>
      </c>
      <c r="M43" s="6"/>
      <c r="N43" s="8">
        <f t="shared" si="6"/>
        <v>0</v>
      </c>
      <c r="O43" s="6"/>
      <c r="P43" s="37">
        <f t="shared" si="7"/>
        <v>0</v>
      </c>
    </row>
    <row r="44" spans="1:16" x14ac:dyDescent="0.3">
      <c r="A44" s="168">
        <v>168501</v>
      </c>
      <c r="B44" s="10" t="s">
        <v>31</v>
      </c>
      <c r="C44" s="10"/>
      <c r="D44" s="14"/>
      <c r="E44" s="14"/>
      <c r="F44" s="12">
        <v>-2589384327.6900001</v>
      </c>
      <c r="G44" s="8"/>
      <c r="H44" s="30">
        <f>F44/F35*1</f>
        <v>-0.19097615384124245</v>
      </c>
      <c r="I44" s="6"/>
      <c r="J44" s="12">
        <v>-2278293267.6900001</v>
      </c>
      <c r="K44" s="12"/>
      <c r="L44" s="30">
        <f>J44/J35*1</f>
        <v>-0.16368304470293141</v>
      </c>
      <c r="M44" s="6"/>
      <c r="N44" s="8">
        <f t="shared" si="6"/>
        <v>-311091060</v>
      </c>
      <c r="O44" s="6"/>
      <c r="P44" s="37">
        <f t="shared" si="7"/>
        <v>0.12014093723874723</v>
      </c>
    </row>
    <row r="45" spans="1:16" x14ac:dyDescent="0.3">
      <c r="A45" s="168">
        <v>168504</v>
      </c>
      <c r="B45" s="10" t="s">
        <v>32</v>
      </c>
      <c r="C45" s="10"/>
      <c r="D45" s="14"/>
      <c r="E45" s="14"/>
      <c r="F45" s="12">
        <v>-188314294.69999999</v>
      </c>
      <c r="G45" s="8"/>
      <c r="H45" s="30">
        <f>F45/F35*1</f>
        <v>-1.3888838103540805E-2</v>
      </c>
      <c r="I45" s="6"/>
      <c r="J45" s="12">
        <v>-174863782.69999999</v>
      </c>
      <c r="K45" s="12"/>
      <c r="L45" s="30">
        <f>J45/J35*1</f>
        <v>-1.2563016696102672E-2</v>
      </c>
      <c r="M45" s="6"/>
      <c r="N45" s="8">
        <f t="shared" si="6"/>
        <v>-13450512</v>
      </c>
      <c r="O45" s="6"/>
      <c r="P45" s="37">
        <f t="shared" si="7"/>
        <v>7.1425868234951367E-2</v>
      </c>
    </row>
    <row r="46" spans="1:16" x14ac:dyDescent="0.3">
      <c r="A46" s="168">
        <v>168506</v>
      </c>
      <c r="B46" s="10" t="s">
        <v>33</v>
      </c>
      <c r="C46" s="10"/>
      <c r="D46" s="14"/>
      <c r="E46" s="14"/>
      <c r="F46" s="12">
        <v>-77133856.230000004</v>
      </c>
      <c r="G46" s="8"/>
      <c r="H46" s="30">
        <f>F46/F35*1</f>
        <v>-5.6888917709987438E-3</v>
      </c>
      <c r="I46" s="6"/>
      <c r="J46" s="12">
        <v>-73335544.230000004</v>
      </c>
      <c r="K46" s="12"/>
      <c r="L46" s="30">
        <f>J46/J35*1</f>
        <v>-5.2687620749912213E-3</v>
      </c>
      <c r="M46" s="6"/>
      <c r="N46" s="8">
        <f t="shared" si="6"/>
        <v>-3798312</v>
      </c>
      <c r="O46" s="6"/>
      <c r="P46" s="37">
        <f t="shared" si="7"/>
        <v>4.9243123391550417E-2</v>
      </c>
    </row>
    <row r="47" spans="1:16" x14ac:dyDescent="0.3">
      <c r="A47" s="168">
        <v>168507</v>
      </c>
      <c r="B47" s="10" t="s">
        <v>34</v>
      </c>
      <c r="C47" s="10"/>
      <c r="D47" s="14"/>
      <c r="E47" s="14"/>
      <c r="F47" s="12">
        <v>-200690481</v>
      </c>
      <c r="G47" s="8"/>
      <c r="H47" s="30">
        <f>F47/F35*1</f>
        <v>-1.4801625144661587E-2</v>
      </c>
      <c r="I47" s="6"/>
      <c r="J47" s="12">
        <v>-163588125</v>
      </c>
      <c r="K47" s="12"/>
      <c r="L47" s="30">
        <f>J47/J35*1</f>
        <v>-1.1752921696684369E-2</v>
      </c>
      <c r="M47" s="6"/>
      <c r="N47" s="8">
        <f t="shared" si="6"/>
        <v>-37102356</v>
      </c>
      <c r="O47" s="6"/>
      <c r="P47" s="37">
        <f t="shared" si="7"/>
        <v>0.18487352172921445</v>
      </c>
    </row>
    <row r="48" spans="1:16" x14ac:dyDescent="0.3">
      <c r="A48" s="168">
        <v>168508</v>
      </c>
      <c r="B48" s="10" t="s">
        <v>35</v>
      </c>
      <c r="C48" s="10"/>
      <c r="D48" s="14"/>
      <c r="E48" s="14"/>
      <c r="F48" s="12">
        <v>-48215234</v>
      </c>
      <c r="G48" s="8"/>
      <c r="H48" s="30">
        <f>F48/F35*1</f>
        <v>-3.5560422017730988E-3</v>
      </c>
      <c r="I48" s="6"/>
      <c r="J48" s="12">
        <v>-35534666</v>
      </c>
      <c r="K48" s="12"/>
      <c r="L48" s="30">
        <f>J48/J35*1</f>
        <v>-2.5529734937412628E-3</v>
      </c>
      <c r="M48" s="6"/>
      <c r="N48" s="8">
        <f t="shared" si="6"/>
        <v>-12680568</v>
      </c>
      <c r="O48" s="6"/>
      <c r="P48" s="37">
        <f t="shared" si="7"/>
        <v>0.26299920062609256</v>
      </c>
    </row>
    <row r="49" spans="1:16" x14ac:dyDescent="0.3">
      <c r="A49" s="6"/>
      <c r="D49" s="5"/>
      <c r="E49" s="5"/>
      <c r="F49" s="7"/>
      <c r="G49" s="7"/>
      <c r="H49" s="27"/>
      <c r="J49" s="7"/>
      <c r="K49" s="19"/>
      <c r="L49" s="27"/>
      <c r="N49" s="7"/>
    </row>
    <row r="50" spans="1:16" ht="15" thickBot="1" x14ac:dyDescent="0.35">
      <c r="A50" s="170">
        <v>19</v>
      </c>
      <c r="B50" s="32" t="s">
        <v>38</v>
      </c>
      <c r="C50" s="32"/>
      <c r="D50" s="39"/>
      <c r="E50" s="39"/>
      <c r="F50" s="34">
        <f>SUM(F51:F57)</f>
        <v>696704298.99000001</v>
      </c>
      <c r="G50" s="35"/>
      <c r="H50" s="123">
        <f>F50/F9*1</f>
        <v>1.570964408819632E-2</v>
      </c>
      <c r="I50" s="32"/>
      <c r="J50" s="34">
        <f>SUM(J51:J57)</f>
        <v>413763111.5</v>
      </c>
      <c r="K50" s="35"/>
      <c r="L50" s="123">
        <f>J50/J9*1</f>
        <v>1.1650471516549273E-2</v>
      </c>
      <c r="M50" s="32"/>
      <c r="N50" s="34">
        <f>F50-J50</f>
        <v>282941187.49000001</v>
      </c>
      <c r="O50" s="32"/>
      <c r="P50" s="123">
        <f>N50/F50*1</f>
        <v>0.40611373849734367</v>
      </c>
    </row>
    <row r="51" spans="1:16" ht="15" thickTop="1" x14ac:dyDescent="0.3">
      <c r="A51" s="168">
        <v>190603</v>
      </c>
      <c r="B51" s="10" t="s">
        <v>44</v>
      </c>
      <c r="C51" s="10"/>
      <c r="D51" s="14"/>
      <c r="E51" s="14"/>
      <c r="F51" s="8">
        <v>11041987</v>
      </c>
      <c r="G51" s="8"/>
      <c r="H51" s="30">
        <f>F51/F50*1</f>
        <v>1.5848885985069096E-2</v>
      </c>
      <c r="I51" s="6"/>
      <c r="J51" s="8">
        <v>35308020</v>
      </c>
      <c r="K51" s="21"/>
      <c r="L51" s="30">
        <f>J51/J50*1</f>
        <v>8.5333900047297961E-2</v>
      </c>
      <c r="M51" s="6"/>
      <c r="N51" s="8">
        <f t="shared" ref="N51:N57" si="8">F51-J51</f>
        <v>-24266033</v>
      </c>
      <c r="O51" s="6"/>
      <c r="P51" s="37">
        <f t="shared" ref="P51:P56" si="9">N51/F51*1</f>
        <v>-2.1976147046722661</v>
      </c>
    </row>
    <row r="52" spans="1:16" x14ac:dyDescent="0.3">
      <c r="A52" s="168">
        <v>190701</v>
      </c>
      <c r="B52" s="10" t="s">
        <v>39</v>
      </c>
      <c r="C52" s="10"/>
      <c r="D52" s="14"/>
      <c r="E52" s="14"/>
      <c r="F52" s="12">
        <v>464629000</v>
      </c>
      <c r="G52" s="12"/>
      <c r="H52" s="30">
        <f>F52/F50*1</f>
        <v>0.6668955547906974</v>
      </c>
      <c r="I52" s="6"/>
      <c r="J52" s="12">
        <v>251537000</v>
      </c>
      <c r="K52" s="12"/>
      <c r="L52" s="30">
        <f>J52/J50*1</f>
        <v>0.60792514607721382</v>
      </c>
      <c r="M52" s="6"/>
      <c r="N52" s="8">
        <f t="shared" si="8"/>
        <v>213092000</v>
      </c>
      <c r="O52" s="6"/>
      <c r="P52" s="37">
        <f t="shared" si="9"/>
        <v>0.45862828191955302</v>
      </c>
    </row>
    <row r="53" spans="1:16" x14ac:dyDescent="0.3">
      <c r="A53" s="168">
        <v>190702</v>
      </c>
      <c r="B53" s="10" t="s">
        <v>43</v>
      </c>
      <c r="C53" s="10"/>
      <c r="D53" s="14"/>
      <c r="E53" s="14"/>
      <c r="F53" s="12">
        <v>125380404.48999999</v>
      </c>
      <c r="G53" s="12"/>
      <c r="H53" s="30">
        <f>F53/F50*1</f>
        <v>0.17996215133416252</v>
      </c>
      <c r="I53" s="6"/>
      <c r="J53" s="12">
        <v>22903400</v>
      </c>
      <c r="K53" s="12"/>
      <c r="L53" s="30">
        <f>J53/J50*1</f>
        <v>5.5353895413656276E-2</v>
      </c>
      <c r="M53" s="6"/>
      <c r="N53" s="8">
        <f t="shared" si="8"/>
        <v>102477004.48999999</v>
      </c>
      <c r="O53" s="6"/>
      <c r="P53" s="37">
        <f t="shared" si="9"/>
        <v>0.81732871182572464</v>
      </c>
    </row>
    <row r="54" spans="1:16" x14ac:dyDescent="0.3">
      <c r="A54" s="168">
        <v>190703</v>
      </c>
      <c r="B54" s="10" t="s">
        <v>40</v>
      </c>
      <c r="C54" s="10"/>
      <c r="D54" s="14"/>
      <c r="E54" s="14"/>
      <c r="F54" s="12">
        <v>58534000</v>
      </c>
      <c r="G54" s="12"/>
      <c r="H54" s="30">
        <f>F54/F50*1</f>
        <v>8.401555736753126E-2</v>
      </c>
      <c r="I54" s="6"/>
      <c r="J54" s="12">
        <v>61190000</v>
      </c>
      <c r="K54" s="12"/>
      <c r="L54" s="30">
        <f>J54/J50*1</f>
        <v>0.14788655223074423</v>
      </c>
      <c r="M54" s="6"/>
      <c r="N54" s="8">
        <f t="shared" si="8"/>
        <v>-2656000</v>
      </c>
      <c r="O54" s="6"/>
      <c r="P54" s="37">
        <f t="shared" si="9"/>
        <v>-4.5375337410735642E-2</v>
      </c>
    </row>
    <row r="55" spans="1:16" x14ac:dyDescent="0.3">
      <c r="A55" s="168">
        <v>190903</v>
      </c>
      <c r="B55" s="10" t="s">
        <v>41</v>
      </c>
      <c r="C55" s="10"/>
      <c r="D55" s="14"/>
      <c r="E55" s="14"/>
      <c r="F55" s="12">
        <v>972942</v>
      </c>
      <c r="G55" s="12"/>
      <c r="H55" s="30">
        <v>1</v>
      </c>
      <c r="I55" s="6"/>
      <c r="J55" s="12">
        <v>972942</v>
      </c>
      <c r="K55" s="12"/>
      <c r="L55" s="30">
        <v>1</v>
      </c>
      <c r="M55" s="6"/>
      <c r="N55" s="8">
        <f t="shared" si="8"/>
        <v>0</v>
      </c>
      <c r="O55" s="6"/>
      <c r="P55" s="37">
        <f t="shared" si="9"/>
        <v>0</v>
      </c>
    </row>
    <row r="56" spans="1:16" x14ac:dyDescent="0.3">
      <c r="A56" s="168">
        <v>197008</v>
      </c>
      <c r="B56" s="10" t="s">
        <v>42</v>
      </c>
      <c r="C56" s="10"/>
      <c r="D56" s="14"/>
      <c r="E56" s="14"/>
      <c r="F56" s="12">
        <v>110875328.5</v>
      </c>
      <c r="G56" s="12"/>
      <c r="H56" s="30">
        <v>1</v>
      </c>
      <c r="I56" s="6"/>
      <c r="J56" s="12">
        <v>110875328.5</v>
      </c>
      <c r="K56" s="22"/>
      <c r="L56" s="30">
        <v>1</v>
      </c>
      <c r="M56" s="6"/>
      <c r="N56" s="8">
        <f t="shared" si="8"/>
        <v>0</v>
      </c>
      <c r="O56" s="6"/>
      <c r="P56" s="37">
        <f t="shared" si="9"/>
        <v>0</v>
      </c>
    </row>
    <row r="57" spans="1:16" x14ac:dyDescent="0.3">
      <c r="A57" s="168">
        <v>197508</v>
      </c>
      <c r="B57" s="10" t="s">
        <v>42</v>
      </c>
      <c r="C57" s="10"/>
      <c r="D57" s="14"/>
      <c r="E57" s="14"/>
      <c r="F57" s="12">
        <v>-74729363</v>
      </c>
      <c r="G57" s="12"/>
      <c r="H57" s="30">
        <v>1</v>
      </c>
      <c r="I57" s="6"/>
      <c r="J57" s="12">
        <v>-69023579</v>
      </c>
      <c r="K57" s="12"/>
      <c r="L57" s="30">
        <v>1</v>
      </c>
      <c r="M57" s="6"/>
      <c r="N57" s="8">
        <f t="shared" si="8"/>
        <v>-5705784</v>
      </c>
      <c r="O57" s="6"/>
      <c r="P57" s="37">
        <f>N57/F57*1</f>
        <v>7.6352637985151836E-2</v>
      </c>
    </row>
    <row r="58" spans="1:16" x14ac:dyDescent="0.3">
      <c r="A58" s="6"/>
      <c r="D58" s="5"/>
      <c r="E58" s="5"/>
      <c r="F58" s="7"/>
      <c r="G58" s="7"/>
      <c r="H58" s="27"/>
      <c r="J58" s="7"/>
      <c r="K58" s="19"/>
      <c r="L58" s="27"/>
      <c r="N58" s="7"/>
    </row>
    <row r="59" spans="1:16" ht="15" thickBot="1" x14ac:dyDescent="0.35">
      <c r="A59" s="334" t="s">
        <v>456</v>
      </c>
      <c r="B59" s="334"/>
      <c r="C59" s="108"/>
      <c r="D59" s="109"/>
      <c r="E59" s="109"/>
      <c r="F59" s="110">
        <f>F35+F50</f>
        <v>14255383095.309999</v>
      </c>
      <c r="G59" s="111"/>
      <c r="H59" s="112">
        <f>F59/F9*1</f>
        <v>0.32143765309452305</v>
      </c>
      <c r="I59" s="113"/>
      <c r="J59" s="110">
        <f>J35+J50</f>
        <v>14332695715.82</v>
      </c>
      <c r="K59" s="111"/>
      <c r="L59" s="112">
        <f>J59/J9*1</f>
        <v>0.40357068707061072</v>
      </c>
      <c r="M59" s="113"/>
      <c r="N59" s="110">
        <f>F59-J59</f>
        <v>-77312620.510000229</v>
      </c>
      <c r="O59" s="113"/>
      <c r="P59" s="114">
        <f>N59/F59*1</f>
        <v>-5.4233983045629949E-3</v>
      </c>
    </row>
    <row r="60" spans="1:16" ht="15" thickTop="1" x14ac:dyDescent="0.3">
      <c r="D60" s="5"/>
      <c r="E60" s="5"/>
      <c r="F60" s="7"/>
      <c r="G60" s="7"/>
      <c r="J60" s="7"/>
      <c r="K60" s="19"/>
      <c r="N60" s="7"/>
    </row>
    <row r="61" spans="1:16" ht="46.8" x14ac:dyDescent="0.3">
      <c r="A61" s="332" t="s">
        <v>0</v>
      </c>
      <c r="B61" s="332"/>
      <c r="C61" s="54"/>
      <c r="D61" s="55" t="s">
        <v>6</v>
      </c>
      <c r="E61" s="54"/>
      <c r="F61" s="54" t="s">
        <v>447</v>
      </c>
      <c r="G61" s="54"/>
      <c r="H61" s="55" t="s">
        <v>1</v>
      </c>
      <c r="I61" s="54"/>
      <c r="J61" s="54" t="s">
        <v>7</v>
      </c>
      <c r="K61" s="54"/>
      <c r="L61" s="55" t="s">
        <v>1</v>
      </c>
      <c r="M61" s="54"/>
      <c r="N61" s="55" t="s">
        <v>142</v>
      </c>
      <c r="O61" s="54"/>
      <c r="P61" s="55" t="s">
        <v>141</v>
      </c>
    </row>
    <row r="62" spans="1:16" x14ac:dyDescent="0.3">
      <c r="D62" s="5"/>
      <c r="E62" s="5"/>
      <c r="F62" s="7"/>
      <c r="G62" s="7"/>
      <c r="J62" s="7"/>
      <c r="K62" s="19"/>
      <c r="N62" s="7"/>
    </row>
    <row r="63" spans="1:16" ht="16.2" thickBot="1" x14ac:dyDescent="0.35">
      <c r="A63" s="115">
        <v>2</v>
      </c>
      <c r="B63" s="117" t="s">
        <v>45</v>
      </c>
      <c r="C63" s="115"/>
      <c r="D63" s="117"/>
      <c r="E63" s="117"/>
      <c r="F63" s="118">
        <f>F110+F120</f>
        <v>25206521410.490002</v>
      </c>
      <c r="G63" s="117"/>
      <c r="H63" s="126">
        <f>F63/F9*1</f>
        <v>0.56836950860551794</v>
      </c>
      <c r="I63" s="118"/>
      <c r="J63" s="118">
        <f>J110+J120</f>
        <v>17785084473.52</v>
      </c>
      <c r="K63" s="117"/>
      <c r="L63" s="126">
        <f>J63/J9*1</f>
        <v>0.50078079538554388</v>
      </c>
      <c r="M63" s="117"/>
      <c r="N63" s="127">
        <f>F63-J63</f>
        <v>7421436936.9700012</v>
      </c>
      <c r="O63" s="117"/>
      <c r="P63" s="122">
        <f>N63/F63*1</f>
        <v>0.29442527257575019</v>
      </c>
    </row>
    <row r="64" spans="1:16" ht="15" thickTop="1" x14ac:dyDescent="0.3">
      <c r="D64" s="5"/>
      <c r="E64" s="5"/>
      <c r="F64" s="7"/>
      <c r="G64" s="5"/>
      <c r="I64" s="5"/>
      <c r="J64" s="11"/>
      <c r="K64" s="5"/>
      <c r="M64" s="5"/>
      <c r="N64" s="11"/>
      <c r="O64" s="5"/>
    </row>
    <row r="65" spans="1:16" ht="15" thickBot="1" x14ac:dyDescent="0.35">
      <c r="A65" s="170">
        <v>24</v>
      </c>
      <c r="B65" s="32" t="s">
        <v>144</v>
      </c>
      <c r="C65" s="32"/>
      <c r="D65" s="33"/>
      <c r="E65" s="33"/>
      <c r="F65" s="34">
        <f>SUM(F66:F73)</f>
        <v>693530028</v>
      </c>
      <c r="G65" s="33"/>
      <c r="H65" s="123">
        <f>F65/F63*1</f>
        <v>2.7513912638154784E-2</v>
      </c>
      <c r="I65" s="33"/>
      <c r="J65" s="34">
        <f>SUM(J66:J73)</f>
        <v>436562281.52999997</v>
      </c>
      <c r="K65" s="33"/>
      <c r="L65" s="123">
        <f>J65/J63*1</f>
        <v>2.4546539668113036E-2</v>
      </c>
      <c r="M65" s="33"/>
      <c r="N65" s="34">
        <f>F65-J65</f>
        <v>256967746.47000003</v>
      </c>
      <c r="O65" s="33"/>
      <c r="P65" s="123">
        <f>N65/F65*1</f>
        <v>0.37052144261300829</v>
      </c>
    </row>
    <row r="66" spans="1:16" ht="15" thickTop="1" x14ac:dyDescent="0.3">
      <c r="A66" s="168">
        <v>240101</v>
      </c>
      <c r="B66" s="10" t="s">
        <v>47</v>
      </c>
      <c r="C66" s="10"/>
      <c r="D66" s="14"/>
      <c r="E66" s="14"/>
      <c r="F66" s="12">
        <v>65089782</v>
      </c>
      <c r="G66" s="14"/>
      <c r="H66" s="30">
        <f>F66/F65*1</f>
        <v>9.3852867752108354E-2</v>
      </c>
      <c r="I66" s="14"/>
      <c r="J66" s="12">
        <v>173486394.08000001</v>
      </c>
      <c r="K66" s="14"/>
      <c r="L66" s="37">
        <f>J66/J65*1</f>
        <v>0.39739208222934452</v>
      </c>
      <c r="M66" s="14"/>
      <c r="N66" s="8">
        <f t="shared" ref="N66:N73" si="10">F66-J66</f>
        <v>-108396612.08000001</v>
      </c>
      <c r="O66" s="14"/>
      <c r="P66" s="37">
        <f>N66/F66*1</f>
        <v>-1.6653399158718953</v>
      </c>
    </row>
    <row r="67" spans="1:16" x14ac:dyDescent="0.3">
      <c r="A67" s="168">
        <v>240790</v>
      </c>
      <c r="B67" s="10" t="s">
        <v>48</v>
      </c>
      <c r="C67" s="10"/>
      <c r="D67" s="14"/>
      <c r="E67" s="14"/>
      <c r="F67" s="12">
        <v>557221941</v>
      </c>
      <c r="G67" s="14"/>
      <c r="H67" s="30">
        <f>F67/F65*1</f>
        <v>0.80345755555374454</v>
      </c>
      <c r="I67" s="14"/>
      <c r="J67" s="12">
        <v>213138899.44999999</v>
      </c>
      <c r="K67" s="14"/>
      <c r="L67" s="37">
        <f>J67/J65*1</f>
        <v>0.48822105909613123</v>
      </c>
      <c r="M67" s="14"/>
      <c r="N67" s="8">
        <f t="shared" si="10"/>
        <v>344083041.55000001</v>
      </c>
      <c r="O67" s="14"/>
      <c r="P67" s="37">
        <f>N67/F67*1</f>
        <v>0.61749729548068888</v>
      </c>
    </row>
    <row r="68" spans="1:16" x14ac:dyDescent="0.3">
      <c r="A68" s="168">
        <v>242401</v>
      </c>
      <c r="B68" s="10" t="s">
        <v>49</v>
      </c>
      <c r="C68" s="10"/>
      <c r="D68" s="14"/>
      <c r="E68" s="14"/>
      <c r="F68" s="12">
        <v>17309546</v>
      </c>
      <c r="G68" s="14"/>
      <c r="H68" s="30">
        <f>F68/F65*1</f>
        <v>2.4958610732281082E-2</v>
      </c>
      <c r="I68" s="14"/>
      <c r="J68" s="12">
        <v>8471700</v>
      </c>
      <c r="K68" s="14"/>
      <c r="L68" s="37">
        <f>J68/J65*1</f>
        <v>1.940547857297616E-2</v>
      </c>
      <c r="M68" s="14"/>
      <c r="N68" s="8">
        <f t="shared" si="10"/>
        <v>8837846</v>
      </c>
      <c r="O68" s="14"/>
      <c r="P68" s="37">
        <f t="shared" ref="P68:P73" si="11">N68/F68*1</f>
        <v>0.51057641835320233</v>
      </c>
    </row>
    <row r="69" spans="1:16" x14ac:dyDescent="0.3">
      <c r="A69" s="168">
        <v>242402</v>
      </c>
      <c r="B69" s="10" t="s">
        <v>50</v>
      </c>
      <c r="C69" s="10"/>
      <c r="D69" s="14"/>
      <c r="E69" s="14"/>
      <c r="F69" s="12">
        <v>11823100</v>
      </c>
      <c r="G69" s="14"/>
      <c r="H69" s="30">
        <f>F69/F65*1</f>
        <v>1.7047711739454775E-2</v>
      </c>
      <c r="I69" s="14"/>
      <c r="J69" s="12">
        <v>11125700</v>
      </c>
      <c r="K69" s="14"/>
      <c r="L69" s="37">
        <f>J69/J65*1</f>
        <v>2.5484794428433592E-2</v>
      </c>
      <c r="M69" s="14"/>
      <c r="N69" s="8">
        <f t="shared" si="10"/>
        <v>697400</v>
      </c>
      <c r="O69" s="14"/>
      <c r="P69" s="37">
        <f t="shared" si="11"/>
        <v>5.8986221887660596E-2</v>
      </c>
    </row>
    <row r="70" spans="1:16" x14ac:dyDescent="0.3">
      <c r="A70" s="168">
        <v>242404</v>
      </c>
      <c r="B70" s="10" t="s">
        <v>51</v>
      </c>
      <c r="C70" s="10"/>
      <c r="D70" s="14"/>
      <c r="E70" s="14"/>
      <c r="F70" s="12">
        <v>507200</v>
      </c>
      <c r="G70" s="14"/>
      <c r="H70" s="30">
        <f>F70/F65*1</f>
        <v>7.3133098715662248E-4</v>
      </c>
      <c r="I70" s="14"/>
      <c r="J70" s="12">
        <v>2341215</v>
      </c>
      <c r="K70" s="14"/>
      <c r="L70" s="37">
        <f>J70/J65*1</f>
        <v>5.3628430559663799E-3</v>
      </c>
      <c r="M70" s="14"/>
      <c r="N70" s="8">
        <f t="shared" si="10"/>
        <v>-1834015</v>
      </c>
      <c r="O70" s="14"/>
      <c r="P70" s="37">
        <f t="shared" si="11"/>
        <v>-3.6159601735015774</v>
      </c>
    </row>
    <row r="71" spans="1:16" x14ac:dyDescent="0.3">
      <c r="A71" s="168">
        <v>242405</v>
      </c>
      <c r="B71" s="10" t="s">
        <v>52</v>
      </c>
      <c r="C71" s="10"/>
      <c r="D71" s="14"/>
      <c r="E71" s="14"/>
      <c r="F71" s="12">
        <v>18534414</v>
      </c>
      <c r="G71" s="14"/>
      <c r="H71" s="30">
        <f>F71/F65*1</f>
        <v>2.6724746228291647E-2</v>
      </c>
      <c r="I71" s="14"/>
      <c r="J71" s="12">
        <v>16544939</v>
      </c>
      <c r="K71" s="14"/>
      <c r="L71" s="37">
        <f>J71/J65*1</f>
        <v>3.7898232852402423E-2</v>
      </c>
      <c r="M71" s="14"/>
      <c r="N71" s="8">
        <f t="shared" si="10"/>
        <v>1989475</v>
      </c>
      <c r="O71" s="14"/>
      <c r="P71" s="37">
        <f t="shared" si="11"/>
        <v>0.10733951448370582</v>
      </c>
    </row>
    <row r="72" spans="1:16" x14ac:dyDescent="0.3">
      <c r="A72" s="168">
        <v>242406</v>
      </c>
      <c r="B72" s="10" t="s">
        <v>53</v>
      </c>
      <c r="C72" s="10"/>
      <c r="D72" s="14"/>
      <c r="E72" s="14"/>
      <c r="F72" s="12">
        <v>19782498</v>
      </c>
      <c r="G72" s="14"/>
      <c r="H72" s="30">
        <f>F72/F65*1</f>
        <v>2.852435684298878E-2</v>
      </c>
      <c r="I72" s="14"/>
      <c r="J72" s="12">
        <v>9153318</v>
      </c>
      <c r="K72" s="14"/>
      <c r="L72" s="37">
        <f>J72/J65*1</f>
        <v>2.096680906083041E-2</v>
      </c>
      <c r="M72" s="14"/>
      <c r="N72" s="8">
        <f t="shared" si="10"/>
        <v>10629180</v>
      </c>
      <c r="O72" s="14"/>
      <c r="P72" s="37">
        <f t="shared" si="11"/>
        <v>0.53730221532184663</v>
      </c>
    </row>
    <row r="73" spans="1:16" x14ac:dyDescent="0.3">
      <c r="A73" s="168">
        <v>242490</v>
      </c>
      <c r="B73" s="10" t="s">
        <v>54</v>
      </c>
      <c r="C73" s="10"/>
      <c r="D73" s="14"/>
      <c r="E73" s="14"/>
      <c r="F73" s="12">
        <v>3261547</v>
      </c>
      <c r="G73" s="14"/>
      <c r="H73" s="30">
        <f>F73/F65*1</f>
        <v>4.7028201639742126E-3</v>
      </c>
      <c r="I73" s="14"/>
      <c r="J73" s="12">
        <v>2300116</v>
      </c>
      <c r="K73" s="14"/>
      <c r="L73" s="37">
        <f>J73/J65*1</f>
        <v>5.2687007039153456E-3</v>
      </c>
      <c r="M73" s="14"/>
      <c r="N73" s="8">
        <f t="shared" si="10"/>
        <v>961431</v>
      </c>
      <c r="O73" s="14"/>
      <c r="P73" s="37">
        <f t="shared" si="11"/>
        <v>0.29477760093599753</v>
      </c>
    </row>
    <row r="74" spans="1:16" x14ac:dyDescent="0.3">
      <c r="A74" s="6"/>
      <c r="B74" s="10"/>
      <c r="C74" s="10"/>
      <c r="D74" s="5"/>
      <c r="E74" s="5"/>
      <c r="F74" s="7"/>
      <c r="G74" s="5"/>
      <c r="I74" s="5"/>
      <c r="J74" s="7"/>
      <c r="K74" s="5"/>
      <c r="M74" s="5"/>
      <c r="N74" s="7"/>
      <c r="O74" s="5"/>
    </row>
    <row r="75" spans="1:16" ht="15" thickBot="1" x14ac:dyDescent="0.35">
      <c r="A75" s="170">
        <v>2436</v>
      </c>
      <c r="B75" s="32" t="s">
        <v>77</v>
      </c>
      <c r="C75" s="32"/>
      <c r="D75" s="33"/>
      <c r="E75" s="33"/>
      <c r="F75" s="34">
        <f>SUM(F76:F81)</f>
        <v>311366000</v>
      </c>
      <c r="G75" s="33"/>
      <c r="H75" s="124">
        <f>F75/F63*1</f>
        <v>1.2352596970021466E-2</v>
      </c>
      <c r="I75" s="33"/>
      <c r="J75" s="34">
        <f>SUM(J76:J81)</f>
        <v>91546000</v>
      </c>
      <c r="K75" s="33"/>
      <c r="L75" s="124">
        <f>J75/J63*1</f>
        <v>5.1473469319924647E-3</v>
      </c>
      <c r="M75" s="33"/>
      <c r="N75" s="34">
        <f>F75-J75</f>
        <v>219820000</v>
      </c>
      <c r="O75" s="33"/>
      <c r="P75" s="123">
        <f>N75/F75*1</f>
        <v>0.70598588156703046</v>
      </c>
    </row>
    <row r="76" spans="1:16" ht="15" thickTop="1" x14ac:dyDescent="0.3">
      <c r="A76" s="168">
        <v>243605</v>
      </c>
      <c r="B76" s="10" t="s">
        <v>56</v>
      </c>
      <c r="C76" s="10"/>
      <c r="D76" s="14"/>
      <c r="E76" s="14"/>
      <c r="F76" s="12">
        <v>806000</v>
      </c>
      <c r="G76" s="14"/>
      <c r="H76" s="30">
        <f>F76/F75*1</f>
        <v>2.5885934880494339E-3</v>
      </c>
      <c r="I76" s="14"/>
      <c r="J76" s="12">
        <v>834000</v>
      </c>
      <c r="K76" s="14"/>
      <c r="L76" s="30">
        <f>J76/J75*1</f>
        <v>9.1101741201144778E-3</v>
      </c>
      <c r="M76" s="14"/>
      <c r="N76" s="8">
        <f t="shared" ref="N76:N81" si="12">F76-J76</f>
        <v>-28000</v>
      </c>
      <c r="O76" s="14"/>
      <c r="P76" s="37">
        <f t="shared" ref="P76:P81" si="13">N76/F76*1</f>
        <v>-3.4739454094292806E-2</v>
      </c>
    </row>
    <row r="77" spans="1:16" x14ac:dyDescent="0.3">
      <c r="A77" s="168">
        <v>243608</v>
      </c>
      <c r="B77" s="10" t="s">
        <v>57</v>
      </c>
      <c r="C77" s="10"/>
      <c r="D77" s="14"/>
      <c r="E77" s="14"/>
      <c r="F77" s="12">
        <v>5744000</v>
      </c>
      <c r="G77" s="14"/>
      <c r="H77" s="30">
        <f>F77/F75*1</f>
        <v>1.8447743170416808E-2</v>
      </c>
      <c r="I77" s="14"/>
      <c r="J77" s="12">
        <v>11689000</v>
      </c>
      <c r="K77" s="14"/>
      <c r="L77" s="30">
        <f>J77/J75*1</f>
        <v>0.12768444279378674</v>
      </c>
      <c r="M77" s="14"/>
      <c r="N77" s="8">
        <f t="shared" si="12"/>
        <v>-5945000</v>
      </c>
      <c r="O77" s="14"/>
      <c r="P77" s="37">
        <f t="shared" si="13"/>
        <v>-1.0349930362116992</v>
      </c>
    </row>
    <row r="78" spans="1:16" x14ac:dyDescent="0.3">
      <c r="A78" s="168">
        <v>243609</v>
      </c>
      <c r="B78" s="10" t="s">
        <v>58</v>
      </c>
      <c r="C78" s="10"/>
      <c r="D78" s="14"/>
      <c r="E78" s="14"/>
      <c r="F78" s="12">
        <v>281533000</v>
      </c>
      <c r="G78" s="14"/>
      <c r="H78" s="30">
        <f>F78/F75*1</f>
        <v>0.9041867127432025</v>
      </c>
      <c r="I78" s="14"/>
      <c r="J78" s="12">
        <v>30440000</v>
      </c>
      <c r="K78" s="14"/>
      <c r="L78" s="30">
        <f>J78/J75*1</f>
        <v>0.33251043191401042</v>
      </c>
      <c r="M78" s="14"/>
      <c r="N78" s="8">
        <f t="shared" si="12"/>
        <v>251093000</v>
      </c>
      <c r="O78" s="14"/>
      <c r="P78" s="37">
        <f t="shared" si="13"/>
        <v>0.89187768396600042</v>
      </c>
    </row>
    <row r="79" spans="1:16" x14ac:dyDescent="0.3">
      <c r="A79" s="168">
        <v>243615</v>
      </c>
      <c r="B79" s="10" t="s">
        <v>59</v>
      </c>
      <c r="C79" s="10"/>
      <c r="D79" s="14"/>
      <c r="E79" s="14"/>
      <c r="F79" s="12">
        <v>1181000</v>
      </c>
      <c r="G79" s="14"/>
      <c r="H79" s="30">
        <f>F79/F75*1</f>
        <v>3.7929639074272721E-3</v>
      </c>
      <c r="I79" s="14"/>
      <c r="J79" s="12">
        <v>4153000</v>
      </c>
      <c r="K79" s="14"/>
      <c r="L79" s="30">
        <f>J79/J75*1</f>
        <v>4.5365171607716338E-2</v>
      </c>
      <c r="M79" s="14"/>
      <c r="N79" s="8">
        <f t="shared" si="12"/>
        <v>-2972000</v>
      </c>
      <c r="O79" s="14"/>
      <c r="P79" s="37">
        <f t="shared" si="13"/>
        <v>-2.5165114309906857</v>
      </c>
    </row>
    <row r="80" spans="1:16" x14ac:dyDescent="0.3">
      <c r="A80" s="168">
        <v>243625</v>
      </c>
      <c r="B80" s="10" t="s">
        <v>60</v>
      </c>
      <c r="C80" s="10"/>
      <c r="D80" s="14"/>
      <c r="E80" s="14"/>
      <c r="F80" s="12">
        <v>6292000</v>
      </c>
      <c r="G80" s="14"/>
      <c r="H80" s="30">
        <f>F80/F75*1</f>
        <v>2.020772980993429E-2</v>
      </c>
      <c r="I80" s="14"/>
      <c r="J80" s="12">
        <v>11560000</v>
      </c>
      <c r="K80" s="14"/>
      <c r="L80" s="30">
        <f>J80/J75*1</f>
        <v>0.12627531514211435</v>
      </c>
      <c r="M80" s="14"/>
      <c r="N80" s="8">
        <f t="shared" si="12"/>
        <v>-5268000</v>
      </c>
      <c r="O80" s="14"/>
      <c r="P80" s="37">
        <f t="shared" si="13"/>
        <v>-0.83725365543547359</v>
      </c>
    </row>
    <row r="81" spans="1:16" x14ac:dyDescent="0.3">
      <c r="A81" s="168">
        <v>243695</v>
      </c>
      <c r="B81" s="10" t="s">
        <v>61</v>
      </c>
      <c r="C81" s="10"/>
      <c r="D81" s="14"/>
      <c r="E81" s="14"/>
      <c r="F81" s="12">
        <v>15810000</v>
      </c>
      <c r="G81" s="14"/>
      <c r="H81" s="30">
        <f>F81/F75*1</f>
        <v>5.0776256880969664E-2</v>
      </c>
      <c r="I81" s="14"/>
      <c r="J81" s="12">
        <v>32870000</v>
      </c>
      <c r="K81" s="14"/>
      <c r="L81" s="30">
        <f>J81/J75*1</f>
        <v>0.35905446442225764</v>
      </c>
      <c r="M81" s="14"/>
      <c r="N81" s="8">
        <f t="shared" si="12"/>
        <v>-17060000</v>
      </c>
      <c r="O81" s="14"/>
      <c r="P81" s="37">
        <f t="shared" si="13"/>
        <v>-1.0790638836179633</v>
      </c>
    </row>
    <row r="82" spans="1:16" x14ac:dyDescent="0.3">
      <c r="A82" s="6"/>
      <c r="B82" s="10"/>
      <c r="C82" s="10"/>
      <c r="D82" s="5"/>
      <c r="E82" s="5"/>
      <c r="F82" s="7"/>
      <c r="G82" s="5"/>
      <c r="I82" s="5"/>
      <c r="J82" s="7"/>
      <c r="K82" s="5"/>
      <c r="M82" s="5"/>
      <c r="N82" s="7"/>
      <c r="O82" s="5"/>
    </row>
    <row r="83" spans="1:16" ht="15" thickBot="1" x14ac:dyDescent="0.35">
      <c r="A83" s="170">
        <v>2440</v>
      </c>
      <c r="B83" s="32" t="s">
        <v>78</v>
      </c>
      <c r="C83" s="32"/>
      <c r="D83" s="33"/>
      <c r="E83" s="33"/>
      <c r="F83" s="34">
        <f>SUM(F84:F86)</f>
        <v>275343000</v>
      </c>
      <c r="G83" s="33"/>
      <c r="H83" s="124">
        <f>F83/F63*1</f>
        <v>1.0923482677995094E-2</v>
      </c>
      <c r="I83" s="33"/>
      <c r="J83" s="34">
        <f>SUM(J84:J86)</f>
        <v>303005102</v>
      </c>
      <c r="K83" s="33"/>
      <c r="L83" s="124">
        <f>J83/J63*1</f>
        <v>1.7037034738358464E-2</v>
      </c>
      <c r="M83" s="33"/>
      <c r="N83" s="34">
        <f>F83-J83</f>
        <v>-27662102</v>
      </c>
      <c r="O83" s="33"/>
      <c r="P83" s="123">
        <f>N83/F83*1</f>
        <v>-0.10046415561681249</v>
      </c>
    </row>
    <row r="84" spans="1:16" ht="15" thickTop="1" x14ac:dyDescent="0.3">
      <c r="A84" s="168">
        <v>244004</v>
      </c>
      <c r="B84" s="10" t="s">
        <v>62</v>
      </c>
      <c r="C84" s="10"/>
      <c r="D84" s="14"/>
      <c r="E84" s="14"/>
      <c r="F84" s="12">
        <v>141000</v>
      </c>
      <c r="G84" s="14"/>
      <c r="H84" s="30">
        <f>F84/F83*1</f>
        <v>5.1208855863413998E-4</v>
      </c>
      <c r="I84" s="14"/>
      <c r="J84" s="12">
        <v>1282000</v>
      </c>
      <c r="K84" s="14"/>
      <c r="L84" s="30">
        <f>J84/J83*1</f>
        <v>4.2309518603419419E-3</v>
      </c>
      <c r="M84" s="14"/>
      <c r="N84" s="8">
        <f t="shared" ref="N84:N86" si="14">F84-J84</f>
        <v>-1141000</v>
      </c>
      <c r="O84" s="14"/>
      <c r="P84" s="37">
        <f>N84/F84*1</f>
        <v>-8.0921985815602842</v>
      </c>
    </row>
    <row r="85" spans="1:16" x14ac:dyDescent="0.3">
      <c r="A85" s="168">
        <v>244014</v>
      </c>
      <c r="B85" s="10" t="s">
        <v>90</v>
      </c>
      <c r="C85" s="10"/>
      <c r="D85" s="14"/>
      <c r="E85" s="14"/>
      <c r="F85" s="12">
        <v>0</v>
      </c>
      <c r="G85" s="14"/>
      <c r="H85" s="30">
        <f>F85/F83*1</f>
        <v>0</v>
      </c>
      <c r="I85" s="14"/>
      <c r="J85" s="12">
        <v>0</v>
      </c>
      <c r="K85" s="14"/>
      <c r="L85" s="30">
        <f>J85/J83*1</f>
        <v>0</v>
      </c>
      <c r="M85" s="14"/>
      <c r="N85" s="8">
        <f t="shared" si="14"/>
        <v>0</v>
      </c>
      <c r="O85" s="14"/>
      <c r="P85" s="37">
        <v>0</v>
      </c>
    </row>
    <row r="86" spans="1:16" x14ac:dyDescent="0.3">
      <c r="A86" s="168">
        <v>244080</v>
      </c>
      <c r="B86" s="10" t="s">
        <v>64</v>
      </c>
      <c r="C86" s="10"/>
      <c r="D86" s="14"/>
      <c r="E86" s="14"/>
      <c r="F86" s="12">
        <v>275202000</v>
      </c>
      <c r="G86" s="14"/>
      <c r="H86" s="30">
        <f>F86/F83*1</f>
        <v>0.99948791144136584</v>
      </c>
      <c r="I86" s="14"/>
      <c r="J86" s="12">
        <v>301723102</v>
      </c>
      <c r="K86" s="14"/>
      <c r="L86" s="30">
        <f>J86/J83*1</f>
        <v>0.99576904813965805</v>
      </c>
      <c r="M86" s="14"/>
      <c r="N86" s="8">
        <f t="shared" si="14"/>
        <v>-26521102</v>
      </c>
      <c r="O86" s="14"/>
      <c r="P86" s="37">
        <f>N86/F86*1</f>
        <v>-9.6369583069890477E-2</v>
      </c>
    </row>
    <row r="87" spans="1:16" x14ac:dyDescent="0.3">
      <c r="A87" s="6"/>
      <c r="B87" s="10"/>
      <c r="C87" s="10"/>
      <c r="D87" s="5"/>
      <c r="E87" s="5"/>
      <c r="F87" s="7"/>
      <c r="G87" s="5"/>
      <c r="I87" s="5"/>
      <c r="J87" s="7"/>
      <c r="K87" s="5"/>
      <c r="M87" s="5"/>
      <c r="N87" s="7"/>
      <c r="O87" s="5"/>
    </row>
    <row r="88" spans="1:16" ht="15" thickBot="1" x14ac:dyDescent="0.35">
      <c r="A88" s="170">
        <v>2445</v>
      </c>
      <c r="B88" s="32" t="s">
        <v>79</v>
      </c>
      <c r="C88" s="32"/>
      <c r="D88" s="33"/>
      <c r="E88" s="33"/>
      <c r="F88" s="34">
        <f>SUM(F89:F92)</f>
        <v>5752000</v>
      </c>
      <c r="G88" s="33"/>
      <c r="H88" s="124">
        <f>F88/F63*1</f>
        <v>2.2819491457501292E-4</v>
      </c>
      <c r="I88" s="33"/>
      <c r="J88" s="34">
        <f>SUM(J89:J92)</f>
        <v>4847869</v>
      </c>
      <c r="K88" s="33"/>
      <c r="L88" s="124">
        <f>J88/J63*1</f>
        <v>2.7258060017752147E-4</v>
      </c>
      <c r="M88" s="33"/>
      <c r="N88" s="34">
        <f>F88-J88</f>
        <v>904131</v>
      </c>
      <c r="O88" s="33"/>
      <c r="P88" s="123">
        <f>N88/F88*1</f>
        <v>0.15718550069541029</v>
      </c>
    </row>
    <row r="89" spans="1:16" ht="15" thickTop="1" x14ac:dyDescent="0.3">
      <c r="A89" s="168">
        <v>244501</v>
      </c>
      <c r="B89" s="10" t="s">
        <v>65</v>
      </c>
      <c r="C89" s="10"/>
      <c r="D89" s="14"/>
      <c r="E89" s="14"/>
      <c r="F89" s="12">
        <v>0</v>
      </c>
      <c r="G89" s="14"/>
      <c r="H89" s="30">
        <f>F89/F88*1</f>
        <v>0</v>
      </c>
      <c r="I89" s="14"/>
      <c r="J89" s="12">
        <v>0</v>
      </c>
      <c r="K89" s="14"/>
      <c r="L89" s="30">
        <f>J89/J88*1</f>
        <v>0</v>
      </c>
      <c r="M89" s="14"/>
      <c r="N89" s="8">
        <f t="shared" ref="N89:N92" si="15">F89-J89</f>
        <v>0</v>
      </c>
      <c r="O89" s="14"/>
      <c r="P89" s="37">
        <v>0</v>
      </c>
    </row>
    <row r="90" spans="1:16" x14ac:dyDescent="0.3">
      <c r="A90" s="168">
        <v>244502</v>
      </c>
      <c r="B90" s="10" t="s">
        <v>66</v>
      </c>
      <c r="C90" s="10"/>
      <c r="D90" s="14"/>
      <c r="E90" s="14"/>
      <c r="F90" s="12">
        <v>5918000</v>
      </c>
      <c r="G90" s="14"/>
      <c r="H90" s="30">
        <f>F90/F88*1</f>
        <v>1.0288595271210015</v>
      </c>
      <c r="I90" s="14"/>
      <c r="J90" s="12">
        <v>4801886</v>
      </c>
      <c r="K90" s="14"/>
      <c r="L90" s="30">
        <f>J90/J88*1</f>
        <v>0.99051480145193693</v>
      </c>
      <c r="M90" s="14"/>
      <c r="N90" s="8">
        <f t="shared" si="15"/>
        <v>1116114</v>
      </c>
      <c r="O90" s="14"/>
      <c r="P90" s="37">
        <f>N90/F90*1</f>
        <v>0.18859648529908754</v>
      </c>
    </row>
    <row r="91" spans="1:16" x14ac:dyDescent="0.3">
      <c r="A91" s="168">
        <v>244505</v>
      </c>
      <c r="B91" s="10" t="s">
        <v>67</v>
      </c>
      <c r="C91" s="10"/>
      <c r="D91" s="14"/>
      <c r="E91" s="14"/>
      <c r="F91" s="12">
        <v>0</v>
      </c>
      <c r="G91" s="14"/>
      <c r="H91" s="30">
        <f>F91/F88*1</f>
        <v>0</v>
      </c>
      <c r="I91" s="14"/>
      <c r="J91" s="12">
        <v>45983</v>
      </c>
      <c r="K91" s="14"/>
      <c r="L91" s="30">
        <f>J91/J88*1</f>
        <v>9.4851985480630761E-3</v>
      </c>
      <c r="M91" s="14"/>
      <c r="N91" s="8">
        <f t="shared" si="15"/>
        <v>-45983</v>
      </c>
      <c r="O91" s="14"/>
      <c r="P91" s="37">
        <v>0</v>
      </c>
    </row>
    <row r="92" spans="1:16" x14ac:dyDescent="0.3">
      <c r="A92" s="168">
        <v>244506</v>
      </c>
      <c r="B92" s="10" t="s">
        <v>68</v>
      </c>
      <c r="C92" s="10"/>
      <c r="D92" s="14"/>
      <c r="E92" s="14"/>
      <c r="F92" s="12">
        <v>-166000</v>
      </c>
      <c r="G92" s="14"/>
      <c r="H92" s="30">
        <f>F92/F88*1</f>
        <v>-2.8859527121001392E-2</v>
      </c>
      <c r="I92" s="14"/>
      <c r="J92" s="12">
        <v>0</v>
      </c>
      <c r="K92" s="14"/>
      <c r="L92" s="30">
        <f>J92/J88*1</f>
        <v>0</v>
      </c>
      <c r="M92" s="14"/>
      <c r="N92" s="8">
        <f t="shared" si="15"/>
        <v>-166000</v>
      </c>
      <c r="O92" s="14"/>
      <c r="P92" s="37">
        <f>N92/F92*1</f>
        <v>1</v>
      </c>
    </row>
    <row r="93" spans="1:16" x14ac:dyDescent="0.3">
      <c r="A93" s="6"/>
      <c r="B93" s="10"/>
      <c r="C93" s="10"/>
      <c r="D93" s="14"/>
      <c r="E93" s="14"/>
      <c r="F93" s="8"/>
      <c r="G93" s="14"/>
      <c r="H93" s="6"/>
      <c r="I93" s="14"/>
      <c r="J93" s="8"/>
      <c r="K93" s="14"/>
      <c r="L93" s="6"/>
      <c r="M93" s="14"/>
      <c r="N93" s="8"/>
      <c r="O93" s="14"/>
      <c r="P93" s="6"/>
    </row>
    <row r="94" spans="1:16" ht="15" thickBot="1" x14ac:dyDescent="0.35">
      <c r="A94" s="170">
        <v>2465</v>
      </c>
      <c r="B94" s="32" t="s">
        <v>80</v>
      </c>
      <c r="C94" s="32"/>
      <c r="D94" s="33"/>
      <c r="E94" s="33"/>
      <c r="F94" s="34">
        <f>SUM(F95:F98)</f>
        <v>3331308071.52</v>
      </c>
      <c r="G94" s="33"/>
      <c r="H94" s="124">
        <f>F94/F63*1</f>
        <v>0.13216056342203711</v>
      </c>
      <c r="I94" s="33"/>
      <c r="J94" s="34">
        <f>SUM(J95:J98)</f>
        <v>2796435932.8000002</v>
      </c>
      <c r="K94" s="33"/>
      <c r="L94" s="124">
        <f>J94/J63*1</f>
        <v>0.15723489742000271</v>
      </c>
      <c r="M94" s="33"/>
      <c r="N94" s="34">
        <f>SUM(N95:N98)</f>
        <v>534872138.71999979</v>
      </c>
      <c r="O94" s="33"/>
      <c r="P94" s="123">
        <f>N94/F94*1</f>
        <v>0.16055919393727816</v>
      </c>
    </row>
    <row r="95" spans="1:16" s="6" customFormat="1" ht="13.8" thickTop="1" x14ac:dyDescent="0.25">
      <c r="A95" s="168">
        <v>246501</v>
      </c>
      <c r="B95" s="6" t="s">
        <v>476</v>
      </c>
      <c r="D95" s="14"/>
      <c r="E95" s="14"/>
      <c r="F95" s="281">
        <v>0</v>
      </c>
      <c r="G95" s="14"/>
      <c r="H95" s="282"/>
      <c r="I95" s="14"/>
      <c r="J95" s="281">
        <v>0</v>
      </c>
      <c r="K95" s="14"/>
      <c r="L95" s="282"/>
      <c r="M95" s="14"/>
      <c r="N95" s="281">
        <f>F95-J95</f>
        <v>0</v>
      </c>
      <c r="O95" s="14"/>
      <c r="P95" s="50" t="e">
        <f t="shared" ref="P95:P97" si="16">N95/F95*1</f>
        <v>#DIV/0!</v>
      </c>
    </row>
    <row r="96" spans="1:16" x14ac:dyDescent="0.3">
      <c r="A96" s="168">
        <v>246503</v>
      </c>
      <c r="B96" s="10" t="s">
        <v>70</v>
      </c>
      <c r="C96" s="10"/>
      <c r="D96" s="14"/>
      <c r="E96" s="14"/>
      <c r="F96" s="12">
        <v>3026017109.52</v>
      </c>
      <c r="G96" s="14"/>
      <c r="H96" s="30">
        <f>F96/F94*1</f>
        <v>0.90835703109838695</v>
      </c>
      <c r="I96" s="14"/>
      <c r="J96" s="12">
        <v>2730142561.8000002</v>
      </c>
      <c r="K96" s="14"/>
      <c r="L96" s="30">
        <f>J96/J94*1</f>
        <v>0.97629362066821168</v>
      </c>
      <c r="M96" s="14"/>
      <c r="N96" s="8">
        <f t="shared" ref="N96:N98" si="17">F96-J96</f>
        <v>295874547.71999979</v>
      </c>
      <c r="O96" s="14"/>
      <c r="P96" s="37">
        <f t="shared" si="16"/>
        <v>9.777689187188128E-2</v>
      </c>
    </row>
    <row r="97" spans="1:16" x14ac:dyDescent="0.3">
      <c r="A97" s="168">
        <v>246505</v>
      </c>
      <c r="B97" s="10" t="s">
        <v>71</v>
      </c>
      <c r="C97" s="10"/>
      <c r="D97" s="14"/>
      <c r="E97" s="14"/>
      <c r="F97" s="12">
        <v>122287889</v>
      </c>
      <c r="G97" s="14"/>
      <c r="H97" s="30">
        <f>F97/F94*1</f>
        <v>3.6708670100331735E-2</v>
      </c>
      <c r="I97" s="14"/>
      <c r="J97" s="12">
        <v>45306956</v>
      </c>
      <c r="K97" s="14"/>
      <c r="L97" s="30">
        <f>J97/J94*1</f>
        <v>1.6201678525363281E-2</v>
      </c>
      <c r="M97" s="14"/>
      <c r="N97" s="8">
        <f t="shared" si="17"/>
        <v>76980933</v>
      </c>
      <c r="O97" s="14"/>
      <c r="P97" s="37">
        <f t="shared" si="16"/>
        <v>0.62950578041297289</v>
      </c>
    </row>
    <row r="98" spans="1:16" x14ac:dyDescent="0.3">
      <c r="A98" s="168">
        <v>246506</v>
      </c>
      <c r="B98" s="10" t="s">
        <v>72</v>
      </c>
      <c r="C98" s="10"/>
      <c r="D98" s="14"/>
      <c r="E98" s="14"/>
      <c r="F98" s="12">
        <v>183003073</v>
      </c>
      <c r="G98" s="14"/>
      <c r="H98" s="30">
        <f>F98/F94*1</f>
        <v>5.4934298801281346E-2</v>
      </c>
      <c r="I98" s="14"/>
      <c r="J98" s="12">
        <v>20986415</v>
      </c>
      <c r="K98" s="14"/>
      <c r="L98" s="30">
        <f>J98/J94*1</f>
        <v>7.5047008064249967E-3</v>
      </c>
      <c r="M98" s="14"/>
      <c r="N98" s="8">
        <f t="shared" si="17"/>
        <v>162016658</v>
      </c>
      <c r="O98" s="14"/>
      <c r="P98" s="37">
        <f>N98/F98*1</f>
        <v>0.8853220623240573</v>
      </c>
    </row>
    <row r="99" spans="1:16" ht="15" thickBot="1" x14ac:dyDescent="0.35">
      <c r="A99" s="170">
        <v>2490</v>
      </c>
      <c r="B99" s="32" t="s">
        <v>81</v>
      </c>
      <c r="C99" s="32"/>
      <c r="D99" s="33"/>
      <c r="E99" s="33"/>
      <c r="F99" s="34">
        <f>SUM(F100:F103)</f>
        <v>632396295</v>
      </c>
      <c r="G99" s="33"/>
      <c r="H99" s="124">
        <f>F99/F63*1</f>
        <v>2.5088598490104252E-2</v>
      </c>
      <c r="I99" s="33"/>
      <c r="J99" s="34">
        <f>SUM(J100:J102)</f>
        <v>540393320</v>
      </c>
      <c r="K99" s="33"/>
      <c r="L99" s="124">
        <f>J99/J63*1</f>
        <v>3.038463611486272E-2</v>
      </c>
      <c r="M99" s="33"/>
      <c r="N99" s="34">
        <f>F99-J99</f>
        <v>92002975</v>
      </c>
      <c r="O99" s="33"/>
      <c r="P99" s="123">
        <f>N99/F99*1</f>
        <v>0.14548310249034588</v>
      </c>
    </row>
    <row r="100" spans="1:16" ht="15" thickTop="1" x14ac:dyDescent="0.3">
      <c r="A100" s="168">
        <v>249054</v>
      </c>
      <c r="B100" s="10" t="s">
        <v>74</v>
      </c>
      <c r="C100" s="10"/>
      <c r="D100" s="5"/>
      <c r="E100" s="5"/>
      <c r="F100" s="12">
        <v>0</v>
      </c>
      <c r="G100" s="5"/>
      <c r="H100" s="30">
        <f>F100/F99*1</f>
        <v>0</v>
      </c>
      <c r="I100" s="5"/>
      <c r="J100" s="12">
        <v>7247100</v>
      </c>
      <c r="K100" s="5"/>
      <c r="L100" s="30">
        <f>J100/J99*1</f>
        <v>1.3410787535271531E-2</v>
      </c>
      <c r="M100" s="5"/>
      <c r="N100" s="8">
        <f t="shared" ref="N100:N103" si="18">F100-J100</f>
        <v>-7247100</v>
      </c>
      <c r="O100" s="5"/>
      <c r="P100" s="37">
        <v>0</v>
      </c>
    </row>
    <row r="101" spans="1:16" x14ac:dyDescent="0.3">
      <c r="A101" s="168">
        <v>249055</v>
      </c>
      <c r="B101" s="10" t="s">
        <v>75</v>
      </c>
      <c r="C101" s="10"/>
      <c r="D101" s="5"/>
      <c r="E101" s="5"/>
      <c r="F101" s="12">
        <v>688300</v>
      </c>
      <c r="G101" s="5"/>
      <c r="H101" s="30">
        <f>F101/F99*1</f>
        <v>1.088399798420704E-3</v>
      </c>
      <c r="I101" s="5"/>
      <c r="J101" s="12">
        <v>282500</v>
      </c>
      <c r="K101" s="5"/>
      <c r="L101" s="30">
        <f>J101/J99*1</f>
        <v>5.2276737987804888E-4</v>
      </c>
      <c r="M101" s="5"/>
      <c r="N101" s="8">
        <f t="shared" si="18"/>
        <v>405800</v>
      </c>
      <c r="O101" s="5"/>
      <c r="P101" s="37">
        <f t="shared" ref="P101:P103" si="19">N101/F101*1</f>
        <v>0.58956850210663958</v>
      </c>
    </row>
    <row r="102" spans="1:16" x14ac:dyDescent="0.3">
      <c r="A102" s="168">
        <v>249060</v>
      </c>
      <c r="B102" s="10" t="s">
        <v>76</v>
      </c>
      <c r="C102" s="10"/>
      <c r="D102" s="5"/>
      <c r="E102" s="5"/>
      <c r="F102" s="12">
        <v>459916800</v>
      </c>
      <c r="G102" s="5"/>
      <c r="H102" s="30">
        <f>F102/F99*1</f>
        <v>0.72726042773542809</v>
      </c>
      <c r="I102" s="5"/>
      <c r="J102" s="12">
        <v>532863720</v>
      </c>
      <c r="K102" s="5"/>
      <c r="L102" s="30">
        <f>J102/J99*1</f>
        <v>0.98606644508485042</v>
      </c>
      <c r="M102" s="5"/>
      <c r="N102" s="8">
        <f t="shared" si="18"/>
        <v>-72946920</v>
      </c>
      <c r="O102" s="5"/>
      <c r="P102" s="37">
        <f t="shared" si="19"/>
        <v>-0.15860894840110212</v>
      </c>
    </row>
    <row r="103" spans="1:16" x14ac:dyDescent="0.3">
      <c r="A103" s="168">
        <v>249090</v>
      </c>
      <c r="B103" s="1" t="s">
        <v>15</v>
      </c>
      <c r="D103" s="5"/>
      <c r="E103" s="5"/>
      <c r="F103" s="12">
        <v>171791195</v>
      </c>
      <c r="G103" s="5"/>
      <c r="H103" s="30">
        <f>F103/F99*1</f>
        <v>0.27165117246615117</v>
      </c>
      <c r="I103" s="5"/>
      <c r="J103" s="12">
        <v>0</v>
      </c>
      <c r="K103" s="5"/>
      <c r="L103" s="30">
        <f>J103/J99*1</f>
        <v>0</v>
      </c>
      <c r="M103" s="5"/>
      <c r="N103" s="8">
        <f t="shared" si="18"/>
        <v>171791195</v>
      </c>
      <c r="O103" s="5"/>
      <c r="P103" s="37">
        <f t="shared" si="19"/>
        <v>1</v>
      </c>
    </row>
    <row r="104" spans="1:16" ht="15" thickBot="1" x14ac:dyDescent="0.35">
      <c r="A104" s="170">
        <v>2511</v>
      </c>
      <c r="B104" s="32" t="s">
        <v>82</v>
      </c>
      <c r="C104" s="32"/>
      <c r="D104" s="33"/>
      <c r="E104" s="33"/>
      <c r="F104" s="34">
        <f>SUM(F105:F108)</f>
        <v>37353469.269999996</v>
      </c>
      <c r="G104" s="33"/>
      <c r="H104" s="124">
        <f>F104/F63*1</f>
        <v>1.4818970321884596E-3</v>
      </c>
      <c r="I104" s="33"/>
      <c r="J104" s="34">
        <f>SUM(J105:J108)</f>
        <v>34863369.269999996</v>
      </c>
      <c r="K104" s="33"/>
      <c r="L104" s="124">
        <f>J104/J63*1</f>
        <v>1.9602588518433887E-3</v>
      </c>
      <c r="M104" s="33"/>
      <c r="N104" s="34">
        <f>F104-J104</f>
        <v>2490100</v>
      </c>
      <c r="O104" s="33"/>
      <c r="P104" s="123">
        <f>N104/F104*1</f>
        <v>6.6663152008745133E-2</v>
      </c>
    </row>
    <row r="105" spans="1:16" ht="15" thickTop="1" x14ac:dyDescent="0.3">
      <c r="A105" s="168">
        <v>251102</v>
      </c>
      <c r="B105" s="10" t="s">
        <v>87</v>
      </c>
      <c r="C105" s="10"/>
      <c r="D105" s="14"/>
      <c r="E105" s="14"/>
      <c r="F105" s="12">
        <v>14033469.27</v>
      </c>
      <c r="G105" s="14"/>
      <c r="H105" s="30">
        <f>F105/F104*1</f>
        <v>0.37569386577087815</v>
      </c>
      <c r="I105" s="14"/>
      <c r="J105" s="12">
        <v>14033469.27</v>
      </c>
      <c r="K105" s="14"/>
      <c r="L105" s="30">
        <f>J105/J104*1</f>
        <v>0.40252762609710901</v>
      </c>
      <c r="M105" s="14"/>
      <c r="N105" s="8">
        <f t="shared" ref="N105:N108" si="20">F105-J105</f>
        <v>0</v>
      </c>
      <c r="O105" s="14"/>
      <c r="P105" s="37">
        <f>N105/F105*1</f>
        <v>0</v>
      </c>
    </row>
    <row r="106" spans="1:16" x14ac:dyDescent="0.3">
      <c r="A106" s="168">
        <v>251122</v>
      </c>
      <c r="B106" s="10" t="s">
        <v>92</v>
      </c>
      <c r="C106" s="10"/>
      <c r="D106" s="14"/>
      <c r="E106" s="14"/>
      <c r="F106" s="12">
        <v>17375500</v>
      </c>
      <c r="G106" s="14"/>
      <c r="H106" s="30">
        <f>F106/F104*1</f>
        <v>0.46516428967830653</v>
      </c>
      <c r="I106" s="14"/>
      <c r="J106" s="12">
        <v>15468400</v>
      </c>
      <c r="K106" s="14"/>
      <c r="L106" s="30">
        <f>J106/J104*1</f>
        <v>0.44368631959248389</v>
      </c>
      <c r="M106" s="14"/>
      <c r="N106" s="8">
        <f t="shared" si="20"/>
        <v>1907100</v>
      </c>
      <c r="O106" s="14"/>
      <c r="P106" s="37">
        <f>N106/F106*1</f>
        <v>0.10975799257575322</v>
      </c>
    </row>
    <row r="107" spans="1:16" x14ac:dyDescent="0.3">
      <c r="A107" s="168">
        <v>251123</v>
      </c>
      <c r="B107" s="10" t="s">
        <v>448</v>
      </c>
      <c r="C107" s="10"/>
      <c r="D107" s="14"/>
      <c r="E107" s="14"/>
      <c r="F107" s="12">
        <v>0</v>
      </c>
      <c r="G107" s="14"/>
      <c r="H107" s="30">
        <f>F107/F104*1</f>
        <v>0</v>
      </c>
      <c r="I107" s="14"/>
      <c r="J107" s="12">
        <v>0</v>
      </c>
      <c r="K107" s="14"/>
      <c r="L107" s="30">
        <f>J107/J104*1</f>
        <v>0</v>
      </c>
      <c r="M107" s="14"/>
      <c r="N107" s="8">
        <f t="shared" si="20"/>
        <v>0</v>
      </c>
      <c r="O107" s="14"/>
      <c r="P107" s="37">
        <v>0</v>
      </c>
    </row>
    <row r="108" spans="1:16" x14ac:dyDescent="0.3">
      <c r="A108" s="168">
        <v>251124</v>
      </c>
      <c r="B108" s="10" t="s">
        <v>93</v>
      </c>
      <c r="C108" s="10"/>
      <c r="D108" s="14"/>
      <c r="E108" s="14"/>
      <c r="F108" s="12">
        <v>5944500</v>
      </c>
      <c r="G108" s="14"/>
      <c r="H108" s="30">
        <f>F108/F104*1</f>
        <v>0.15914184455081543</v>
      </c>
      <c r="I108" s="14"/>
      <c r="J108" s="12">
        <v>5361500</v>
      </c>
      <c r="K108" s="14"/>
      <c r="L108" s="30">
        <f>J108/J104*1</f>
        <v>0.15378605431040718</v>
      </c>
      <c r="M108" s="14"/>
      <c r="N108" s="8">
        <f t="shared" si="20"/>
        <v>583000</v>
      </c>
      <c r="O108" s="14"/>
      <c r="P108" s="37">
        <f>N108/F108*1</f>
        <v>9.8073849777104885E-2</v>
      </c>
    </row>
    <row r="109" spans="1:16" x14ac:dyDescent="0.3">
      <c r="D109" s="5"/>
      <c r="E109" s="5"/>
      <c r="F109" s="7"/>
      <c r="G109" s="5"/>
      <c r="H109" s="30"/>
      <c r="I109" s="5"/>
      <c r="J109" s="7"/>
      <c r="K109" s="5"/>
      <c r="L109" s="30"/>
      <c r="M109" s="5"/>
      <c r="N109" s="7"/>
      <c r="O109" s="5"/>
    </row>
    <row r="110" spans="1:16" x14ac:dyDescent="0.3">
      <c r="A110" s="334" t="s">
        <v>46</v>
      </c>
      <c r="B110" s="334"/>
      <c r="C110" s="108"/>
      <c r="D110" s="107"/>
      <c r="E110" s="107"/>
      <c r="F110" s="128">
        <f>F65+F75+F83+F88+F94+F99+F104</f>
        <v>5287048863.7900009</v>
      </c>
      <c r="G110" s="107"/>
      <c r="H110" s="125">
        <f>F110/F63*1</f>
        <v>0.2097492461450762</v>
      </c>
      <c r="I110" s="107"/>
      <c r="J110" s="128">
        <f>J65+J75+J83+J88+J94+J99+J104</f>
        <v>4207653874.5999999</v>
      </c>
      <c r="K110" s="107"/>
      <c r="L110" s="125">
        <f>J110/J63*1</f>
        <v>0.2365832943253503</v>
      </c>
      <c r="M110" s="107"/>
      <c r="N110" s="150">
        <f t="shared" ref="N110" si="21">F110-J110</f>
        <v>1079394989.190001</v>
      </c>
      <c r="O110" s="107"/>
      <c r="P110" s="125">
        <f>N110/F110*1</f>
        <v>0.20415831534725798</v>
      </c>
    </row>
    <row r="111" spans="1:16" x14ac:dyDescent="0.3">
      <c r="D111" s="5"/>
      <c r="E111" s="5"/>
      <c r="F111" s="7"/>
      <c r="G111" s="5"/>
      <c r="H111" s="30"/>
      <c r="I111" s="5"/>
      <c r="J111" s="7"/>
      <c r="K111" s="5"/>
      <c r="L111" s="30"/>
      <c r="M111" s="5"/>
      <c r="N111" s="7"/>
      <c r="O111" s="5"/>
    </row>
    <row r="112" spans="1:16" ht="15" thickBot="1" x14ac:dyDescent="0.35">
      <c r="A112" s="170">
        <v>2790</v>
      </c>
      <c r="B112" s="32" t="s">
        <v>91</v>
      </c>
      <c r="C112" s="32"/>
      <c r="D112" s="33"/>
      <c r="E112" s="33"/>
      <c r="F112" s="34">
        <f>SUM(F113:F115)</f>
        <v>19897649546.700001</v>
      </c>
      <c r="G112" s="33"/>
      <c r="H112" s="124">
        <f>F112/F63*1</f>
        <v>0.78938498584018624</v>
      </c>
      <c r="I112" s="33"/>
      <c r="J112" s="34">
        <f>SUM(J113:J115)</f>
        <v>13557237298.92</v>
      </c>
      <c r="K112" s="33"/>
      <c r="L112" s="124">
        <f>J112/J63*1</f>
        <v>0.76228129920356624</v>
      </c>
      <c r="M112" s="33"/>
      <c r="N112" s="34">
        <f>F112-J112</f>
        <v>6340412247.7800007</v>
      </c>
      <c r="O112" s="33"/>
      <c r="P112" s="123">
        <f>N112/F112*1</f>
        <v>0.31865131772971395</v>
      </c>
    </row>
    <row r="113" spans="1:16" ht="15" thickTop="1" x14ac:dyDescent="0.3">
      <c r="A113" s="168">
        <v>270103</v>
      </c>
      <c r="B113" s="10" t="s">
        <v>83</v>
      </c>
      <c r="C113" s="10"/>
      <c r="D113" s="14"/>
      <c r="E113" s="14"/>
      <c r="F113" s="12">
        <v>20696293</v>
      </c>
      <c r="G113" s="14"/>
      <c r="H113" s="30">
        <f>F113/F112*1</f>
        <v>1.0401375776282306E-3</v>
      </c>
      <c r="I113" s="14"/>
      <c r="J113" s="12">
        <v>20696293</v>
      </c>
      <c r="K113" s="14"/>
      <c r="L113" s="30">
        <f>J113/J112*1</f>
        <v>1.5265863201825577E-3</v>
      </c>
      <c r="M113" s="14"/>
      <c r="N113" s="8">
        <f t="shared" ref="N113:N115" si="22">F113-J113</f>
        <v>0</v>
      </c>
      <c r="O113" s="14"/>
      <c r="P113" s="37">
        <v>0</v>
      </c>
    </row>
    <row r="114" spans="1:16" x14ac:dyDescent="0.3">
      <c r="A114" s="168">
        <v>279016</v>
      </c>
      <c r="B114" s="10" t="s">
        <v>84</v>
      </c>
      <c r="C114" s="10"/>
      <c r="D114" s="14"/>
      <c r="E114" s="14"/>
      <c r="F114" s="12">
        <v>19876953253.700001</v>
      </c>
      <c r="G114" s="14"/>
      <c r="H114" s="30">
        <f>F114/F112*1</f>
        <v>0.99895986242237178</v>
      </c>
      <c r="I114" s="14"/>
      <c r="J114" s="12">
        <v>13502719005.92</v>
      </c>
      <c r="K114" s="14"/>
      <c r="L114" s="30">
        <f>J114/J112*1</f>
        <v>0.99597865761305637</v>
      </c>
      <c r="M114" s="14"/>
      <c r="N114" s="8">
        <f t="shared" si="22"/>
        <v>6374234247.7800007</v>
      </c>
      <c r="O114" s="14"/>
      <c r="P114" s="37">
        <f t="shared" ref="P114" si="23">N114/F114*1</f>
        <v>0.32068467266699774</v>
      </c>
    </row>
    <row r="115" spans="1:16" x14ac:dyDescent="0.3">
      <c r="A115" s="168">
        <v>290304</v>
      </c>
      <c r="B115" s="10" t="s">
        <v>85</v>
      </c>
      <c r="C115" s="10"/>
      <c r="D115" s="14"/>
      <c r="E115" s="14"/>
      <c r="F115" s="12">
        <v>0</v>
      </c>
      <c r="G115" s="14"/>
      <c r="H115" s="30">
        <f>F115/F112*1</f>
        <v>0</v>
      </c>
      <c r="I115" s="14"/>
      <c r="J115" s="12">
        <v>33822000</v>
      </c>
      <c r="K115" s="14"/>
      <c r="L115" s="30">
        <f>J115/J112*1</f>
        <v>2.4947560667610601E-3</v>
      </c>
      <c r="M115" s="14"/>
      <c r="N115" s="8">
        <f t="shared" si="22"/>
        <v>-33822000</v>
      </c>
      <c r="O115" s="14"/>
      <c r="P115" s="37">
        <v>-1</v>
      </c>
    </row>
    <row r="116" spans="1:16" x14ac:dyDescent="0.3">
      <c r="A116" s="6"/>
      <c r="D116" s="5"/>
      <c r="E116" s="5"/>
      <c r="F116" s="7"/>
      <c r="G116" s="5"/>
      <c r="I116" s="5"/>
      <c r="J116" s="7"/>
      <c r="K116" s="5"/>
      <c r="M116" s="5"/>
      <c r="N116" s="7"/>
      <c r="O116" s="5"/>
    </row>
    <row r="117" spans="1:16" ht="15" thickBot="1" x14ac:dyDescent="0.35">
      <c r="A117" s="170">
        <v>2903</v>
      </c>
      <c r="B117" s="32" t="s">
        <v>145</v>
      </c>
      <c r="C117" s="32"/>
      <c r="D117" s="33"/>
      <c r="E117" s="33"/>
      <c r="F117" s="34">
        <f>SUM(F118:F119)</f>
        <v>21823000</v>
      </c>
      <c r="G117" s="33"/>
      <c r="H117" s="124">
        <f>G117/F63*1</f>
        <v>0</v>
      </c>
      <c r="I117" s="33"/>
      <c r="J117" s="34">
        <f>SUM(J118:J119)</f>
        <v>20193300</v>
      </c>
      <c r="K117" s="33"/>
      <c r="L117" s="124">
        <f>K117/J63*1</f>
        <v>0</v>
      </c>
      <c r="M117" s="33"/>
      <c r="N117" s="34">
        <f>F117-J117</f>
        <v>1629700</v>
      </c>
      <c r="O117" s="33"/>
      <c r="P117" s="123">
        <f>N117/F117*1</f>
        <v>7.4678091921367359E-2</v>
      </c>
    </row>
    <row r="118" spans="1:16" ht="15" thickTop="1" x14ac:dyDescent="0.3">
      <c r="A118" s="168">
        <v>290304</v>
      </c>
      <c r="B118" s="15" t="s">
        <v>86</v>
      </c>
      <c r="D118" s="5"/>
      <c r="E118" s="5"/>
      <c r="F118" s="7">
        <v>20823000</v>
      </c>
      <c r="G118" s="5"/>
      <c r="H118" s="30">
        <f>F118/F117*1</f>
        <v>0.95417678595976718</v>
      </c>
      <c r="I118" s="5"/>
      <c r="J118" s="7">
        <v>20193300</v>
      </c>
      <c r="K118" s="5"/>
      <c r="L118" s="30">
        <f>J118/J117*1</f>
        <v>1</v>
      </c>
      <c r="M118" s="5"/>
      <c r="N118" s="8">
        <f t="shared" ref="N118:N119" si="24">F118-J118</f>
        <v>629700</v>
      </c>
      <c r="O118" s="5"/>
      <c r="P118" s="37">
        <f>N118/F118*1</f>
        <v>3.0240599337271287E-2</v>
      </c>
    </row>
    <row r="119" spans="1:16" x14ac:dyDescent="0.3">
      <c r="A119" s="168">
        <v>291090</v>
      </c>
      <c r="B119" s="6" t="s">
        <v>489</v>
      </c>
      <c r="C119" s="6"/>
      <c r="D119" s="14"/>
      <c r="E119" s="14"/>
      <c r="F119" s="8">
        <v>1000000</v>
      </c>
      <c r="G119" s="14"/>
      <c r="H119" s="30">
        <f>F119/F118*1</f>
        <v>4.8023819814628055E-2</v>
      </c>
      <c r="I119" s="14"/>
      <c r="J119" s="8">
        <v>0</v>
      </c>
      <c r="K119" s="14"/>
      <c r="L119" s="30">
        <f>J119/J118*1</f>
        <v>0</v>
      </c>
      <c r="M119" s="14"/>
      <c r="N119" s="8">
        <f t="shared" si="24"/>
        <v>1000000</v>
      </c>
      <c r="O119" s="14"/>
      <c r="P119" s="37">
        <f>N119/F119*1</f>
        <v>1</v>
      </c>
    </row>
    <row r="120" spans="1:16" x14ac:dyDescent="0.3">
      <c r="A120" s="334" t="s">
        <v>46</v>
      </c>
      <c r="B120" s="334"/>
      <c r="C120" s="108"/>
      <c r="D120" s="107"/>
      <c r="E120" s="107"/>
      <c r="F120" s="128">
        <f>F112+F117</f>
        <v>19919472546.700001</v>
      </c>
      <c r="G120" s="128"/>
      <c r="H120" s="125">
        <f>F120/F63*1</f>
        <v>0.79025075385492383</v>
      </c>
      <c r="I120" s="108"/>
      <c r="J120" s="128">
        <f>J112+J117</f>
        <v>13577430598.92</v>
      </c>
      <c r="K120" s="128"/>
      <c r="L120" s="125">
        <f>J120/J63*1</f>
        <v>0.7634167056746497</v>
      </c>
      <c r="M120" s="108"/>
      <c r="N120" s="150">
        <f t="shared" ref="N120" si="25">F120-J120</f>
        <v>6342041947.7800007</v>
      </c>
      <c r="O120" s="108"/>
      <c r="P120" s="125">
        <f>N120/F120*1</f>
        <v>0.3183840301449482</v>
      </c>
    </row>
    <row r="121" spans="1:16" x14ac:dyDescent="0.3">
      <c r="A121" s="38"/>
      <c r="B121" s="38"/>
      <c r="D121" s="5"/>
      <c r="E121" s="5"/>
      <c r="F121" s="19"/>
      <c r="G121" s="19"/>
      <c r="J121" s="19"/>
      <c r="K121" s="19"/>
      <c r="N121" s="19"/>
    </row>
    <row r="122" spans="1:16" ht="53.4" customHeight="1" x14ac:dyDescent="0.3">
      <c r="A122" s="332" t="s">
        <v>0</v>
      </c>
      <c r="B122" s="332"/>
      <c r="C122" s="54"/>
      <c r="D122" s="55" t="s">
        <v>6</v>
      </c>
      <c r="E122" s="54"/>
      <c r="F122" s="54" t="s">
        <v>447</v>
      </c>
      <c r="G122" s="54"/>
      <c r="H122" s="55" t="s">
        <v>1</v>
      </c>
      <c r="I122" s="54"/>
      <c r="J122" s="54" t="s">
        <v>7</v>
      </c>
      <c r="K122" s="54"/>
      <c r="L122" s="55" t="s">
        <v>1</v>
      </c>
      <c r="M122" s="54"/>
      <c r="N122" s="55" t="s">
        <v>142</v>
      </c>
      <c r="O122" s="54"/>
      <c r="P122" s="55" t="s">
        <v>141</v>
      </c>
    </row>
    <row r="123" spans="1:16" x14ac:dyDescent="0.3">
      <c r="D123" s="5"/>
      <c r="E123" s="5"/>
      <c r="F123" s="7"/>
      <c r="G123" s="7"/>
      <c r="J123" s="7"/>
      <c r="K123" s="19"/>
      <c r="N123" s="7"/>
    </row>
    <row r="124" spans="1:16" ht="16.2" thickBot="1" x14ac:dyDescent="0.35">
      <c r="A124" s="115">
        <v>3</v>
      </c>
      <c r="B124" s="117" t="s">
        <v>94</v>
      </c>
      <c r="C124" s="117"/>
      <c r="D124" s="117"/>
      <c r="E124" s="171"/>
      <c r="F124" s="118">
        <f>F126+F133</f>
        <v>19142305995.509998</v>
      </c>
      <c r="G124" s="171"/>
      <c r="H124" s="58">
        <f>F124/F9*1</f>
        <v>0.43163048462992892</v>
      </c>
      <c r="I124" s="171"/>
      <c r="J124" s="118">
        <f>J126+J133</f>
        <v>17729625030.919998</v>
      </c>
      <c r="K124" s="171"/>
      <c r="L124" s="58">
        <f>J124/J9*1</f>
        <v>0.49921920461445596</v>
      </c>
      <c r="M124" s="171"/>
      <c r="N124" s="110">
        <f>F124-J124</f>
        <v>1412680964.5900002</v>
      </c>
      <c r="O124" s="171"/>
      <c r="P124" s="66">
        <f>N124/F124*1</f>
        <v>7.3798891571441663E-2</v>
      </c>
    </row>
    <row r="125" spans="1:16" ht="15" thickTop="1" x14ac:dyDescent="0.3">
      <c r="D125" s="5"/>
      <c r="E125" s="5"/>
      <c r="F125" s="7"/>
      <c r="G125" s="7"/>
      <c r="J125" s="7"/>
      <c r="K125" s="19"/>
      <c r="N125" s="7"/>
    </row>
    <row r="126" spans="1:16" ht="15" thickBot="1" x14ac:dyDescent="0.35">
      <c r="A126" s="170">
        <v>3208</v>
      </c>
      <c r="B126" s="32" t="s">
        <v>95</v>
      </c>
      <c r="C126" s="32"/>
      <c r="D126" s="33"/>
      <c r="E126" s="32"/>
      <c r="F126" s="34">
        <f>SUM(F127:F131)</f>
        <v>18608412950.34</v>
      </c>
      <c r="G126" s="32"/>
      <c r="H126" s="36">
        <f>G126/F124*1</f>
        <v>0</v>
      </c>
      <c r="I126" s="32"/>
      <c r="J126" s="34">
        <f>SUM(J127:J131)</f>
        <v>17108282131.439999</v>
      </c>
      <c r="K126" s="32"/>
      <c r="L126" s="36">
        <f>K126/J124*1</f>
        <v>0</v>
      </c>
      <c r="M126" s="32"/>
      <c r="N126" s="34">
        <f>SUM(N127:N131)</f>
        <v>1500130818.9000015</v>
      </c>
      <c r="O126" s="32"/>
      <c r="P126" s="36">
        <f>O126/N124*1</f>
        <v>0</v>
      </c>
    </row>
    <row r="127" spans="1:16" ht="15" thickTop="1" x14ac:dyDescent="0.3">
      <c r="A127" s="168">
        <v>320801</v>
      </c>
      <c r="B127" s="10" t="s">
        <v>96</v>
      </c>
      <c r="C127" s="10"/>
      <c r="D127" s="14"/>
      <c r="E127" s="10"/>
      <c r="F127" s="12">
        <v>656726309</v>
      </c>
      <c r="G127" s="10"/>
      <c r="H127" s="30">
        <f>F127/F126*1</f>
        <v>3.529190322423497E-2</v>
      </c>
      <c r="I127" s="10"/>
      <c r="J127" s="12">
        <v>656726309</v>
      </c>
      <c r="K127" s="10"/>
      <c r="L127" s="30">
        <f>J127/J126*1</f>
        <v>3.8386455399465849E-2</v>
      </c>
      <c r="M127" s="10"/>
      <c r="N127" s="8">
        <f t="shared" ref="N127:N134" si="26">F127-J127</f>
        <v>0</v>
      </c>
      <c r="O127" s="10"/>
      <c r="P127" s="37">
        <f>N127/F127*1</f>
        <v>0</v>
      </c>
    </row>
    <row r="128" spans="1:16" x14ac:dyDescent="0.3">
      <c r="A128" s="168">
        <v>321505</v>
      </c>
      <c r="B128" s="10" t="s">
        <v>97</v>
      </c>
      <c r="C128" s="10"/>
      <c r="D128" s="14"/>
      <c r="E128" s="10"/>
      <c r="F128" s="12">
        <v>328363154</v>
      </c>
      <c r="G128" s="10"/>
      <c r="H128" s="30">
        <f>F128/F126*1</f>
        <v>1.7645951585247916E-2</v>
      </c>
      <c r="I128" s="10"/>
      <c r="J128" s="12">
        <v>328363154</v>
      </c>
      <c r="K128" s="10"/>
      <c r="L128" s="30">
        <f>J128/J126*1</f>
        <v>1.9193227670507313E-2</v>
      </c>
      <c r="M128" s="10"/>
      <c r="N128" s="8">
        <f t="shared" si="26"/>
        <v>0</v>
      </c>
      <c r="O128" s="10"/>
      <c r="P128" s="37">
        <f>N128/F128*1</f>
        <v>0</v>
      </c>
    </row>
    <row r="129" spans="1:16" x14ac:dyDescent="0.3">
      <c r="A129" s="168">
        <v>321505</v>
      </c>
      <c r="B129" s="10" t="s">
        <v>98</v>
      </c>
      <c r="C129" s="10"/>
      <c r="D129" s="14"/>
      <c r="E129" s="10"/>
      <c r="F129" s="12">
        <v>1804161939.26</v>
      </c>
      <c r="G129" s="10"/>
      <c r="H129" s="30">
        <f>F129/F126*1</f>
        <v>9.6954100496089629E-2</v>
      </c>
      <c r="I129" s="10"/>
      <c r="J129" s="12">
        <v>380488929.25999999</v>
      </c>
      <c r="K129" s="10"/>
      <c r="L129" s="30">
        <f>J129/J126*1</f>
        <v>2.2240042941586349E-2</v>
      </c>
      <c r="M129" s="10"/>
      <c r="N129" s="8">
        <f t="shared" si="26"/>
        <v>1423673010</v>
      </c>
      <c r="O129" s="10"/>
      <c r="P129" s="37">
        <f>N129/F129*1</f>
        <v>0.78910489076381785</v>
      </c>
    </row>
    <row r="130" spans="1:16" x14ac:dyDescent="0.3">
      <c r="A130" s="168">
        <v>322501</v>
      </c>
      <c r="B130" s="10" t="s">
        <v>99</v>
      </c>
      <c r="C130" s="10"/>
      <c r="D130" s="14"/>
      <c r="E130" s="10"/>
      <c r="F130" s="12">
        <v>20482254965.950001</v>
      </c>
      <c r="G130" s="10"/>
      <c r="H130" s="30">
        <f>F130/F126*1</f>
        <v>1.1006986474671803</v>
      </c>
      <c r="I130" s="10"/>
      <c r="J130" s="12">
        <v>20405797157.049999</v>
      </c>
      <c r="K130" s="10"/>
      <c r="L130" s="30">
        <f>J130/J126*1</f>
        <v>1.19274378340711</v>
      </c>
      <c r="M130" s="10"/>
      <c r="N130" s="8">
        <f t="shared" si="26"/>
        <v>76457808.900001526</v>
      </c>
      <c r="O130" s="10"/>
      <c r="P130" s="37">
        <f>N130/F130*1</f>
        <v>3.7328804385604077E-3</v>
      </c>
    </row>
    <row r="131" spans="1:16" x14ac:dyDescent="0.3">
      <c r="A131" s="168">
        <v>322502</v>
      </c>
      <c r="B131" s="10" t="s">
        <v>100</v>
      </c>
      <c r="C131" s="10"/>
      <c r="D131" s="14"/>
      <c r="E131" s="10"/>
      <c r="F131" s="12">
        <v>-4663093417.8699999</v>
      </c>
      <c r="G131" s="10"/>
      <c r="H131" s="30">
        <f>F131/F126*1</f>
        <v>-0.2505906027727528</v>
      </c>
      <c r="I131" s="10"/>
      <c r="J131" s="12">
        <v>-4663093417.8699999</v>
      </c>
      <c r="K131" s="10"/>
      <c r="L131" s="30">
        <f>J131/J126*1</f>
        <v>-0.27256350941866941</v>
      </c>
      <c r="M131" s="10"/>
      <c r="N131" s="8">
        <f t="shared" si="26"/>
        <v>0</v>
      </c>
      <c r="O131" s="10"/>
      <c r="P131" s="37">
        <f>N131/F131*1</f>
        <v>0</v>
      </c>
    </row>
    <row r="132" spans="1:16" x14ac:dyDescent="0.3">
      <c r="A132" s="6"/>
      <c r="B132" s="10"/>
      <c r="C132" s="10"/>
      <c r="D132" s="14"/>
      <c r="E132" s="10"/>
      <c r="F132" s="12"/>
      <c r="G132" s="10"/>
      <c r="H132" s="30"/>
      <c r="I132" s="10"/>
      <c r="J132" s="12"/>
      <c r="K132" s="10"/>
      <c r="L132" s="30"/>
      <c r="M132" s="10"/>
      <c r="N132" s="8"/>
      <c r="O132" s="10"/>
      <c r="P132" s="37"/>
    </row>
    <row r="133" spans="1:16" x14ac:dyDescent="0.3">
      <c r="A133" s="170">
        <v>3230</v>
      </c>
      <c r="B133" s="46" t="s">
        <v>101</v>
      </c>
      <c r="C133" s="46"/>
      <c r="D133" s="39"/>
      <c r="E133" s="46"/>
      <c r="F133" s="51">
        <f>F134</f>
        <v>533893045.17000002</v>
      </c>
      <c r="G133" s="46"/>
      <c r="H133" s="36">
        <f>F133/F126*1</f>
        <v>2.8690949980247783E-2</v>
      </c>
      <c r="I133" s="46"/>
      <c r="J133" s="51">
        <f>J134</f>
        <v>621342899.48000002</v>
      </c>
      <c r="K133" s="46"/>
      <c r="L133" s="36">
        <f>J133/J126*1</f>
        <v>3.6318251868091081E-2</v>
      </c>
      <c r="M133" s="46"/>
      <c r="N133" s="40">
        <f>F133-J133</f>
        <v>-87449854.310000002</v>
      </c>
      <c r="O133" s="46"/>
      <c r="P133" s="36">
        <f>N133/F133*1</f>
        <v>-0.16379657892369545</v>
      </c>
    </row>
    <row r="134" spans="1:16" x14ac:dyDescent="0.3">
      <c r="A134" s="168">
        <v>323001</v>
      </c>
      <c r="B134" s="6" t="s">
        <v>101</v>
      </c>
      <c r="C134" s="6"/>
      <c r="D134" s="14"/>
      <c r="E134" s="6"/>
      <c r="F134" s="48">
        <f>'ERI Comparativo Abril 2024'!F87</f>
        <v>533893045.17000002</v>
      </c>
      <c r="G134" s="6"/>
      <c r="H134" s="49">
        <f>F134/F126*1</f>
        <v>2.8690949980247783E-2</v>
      </c>
      <c r="I134" s="6"/>
      <c r="J134" s="48">
        <f>'ERI Comparativo Abril 2024'!J87</f>
        <v>621342899.48000002</v>
      </c>
      <c r="K134" s="6"/>
      <c r="L134" s="49">
        <f>J134/J126*1</f>
        <v>3.6318251868091081E-2</v>
      </c>
      <c r="M134" s="6"/>
      <c r="N134" s="48">
        <f t="shared" si="26"/>
        <v>-87449854.310000002</v>
      </c>
      <c r="O134" s="6"/>
      <c r="P134" s="50">
        <f>N134/F134*1</f>
        <v>-0.16379657892369545</v>
      </c>
    </row>
    <row r="135" spans="1:16" x14ac:dyDescent="0.3">
      <c r="A135" s="6"/>
      <c r="D135" s="5"/>
      <c r="F135" s="7"/>
      <c r="J135" s="7"/>
      <c r="N135" s="7"/>
    </row>
    <row r="136" spans="1:16" ht="15" thickBot="1" x14ac:dyDescent="0.35">
      <c r="A136" s="170">
        <v>8</v>
      </c>
      <c r="B136" s="32" t="s">
        <v>146</v>
      </c>
      <c r="C136" s="32"/>
      <c r="D136" s="39"/>
      <c r="E136" s="39"/>
      <c r="F136" s="34">
        <f>F137+F141</f>
        <v>3697978444.21</v>
      </c>
      <c r="G136" s="40"/>
      <c r="H136" s="47">
        <v>1</v>
      </c>
      <c r="I136" s="32"/>
      <c r="J136" s="34">
        <f>J137+J141</f>
        <v>3697978444.21</v>
      </c>
      <c r="K136" s="40"/>
      <c r="L136" s="47">
        <v>1</v>
      </c>
      <c r="M136" s="32"/>
      <c r="N136" s="45">
        <f t="shared" ref="N136:N149" si="27">F136-J136</f>
        <v>0</v>
      </c>
      <c r="O136" s="152"/>
      <c r="P136" s="42">
        <f t="shared" ref="P136:P149" si="28">N136/F136*1</f>
        <v>0</v>
      </c>
    </row>
    <row r="137" spans="1:16" ht="15" thickTop="1" x14ac:dyDescent="0.3">
      <c r="A137" s="283">
        <v>81</v>
      </c>
      <c r="B137" s="31" t="s">
        <v>147</v>
      </c>
      <c r="C137" s="31"/>
      <c r="D137" s="33"/>
      <c r="E137" s="33"/>
      <c r="F137" s="43">
        <f>F138</f>
        <v>593627289.21000004</v>
      </c>
      <c r="G137" s="43"/>
      <c r="H137" s="42">
        <f>H138</f>
        <v>0.16052751473969631</v>
      </c>
      <c r="I137" s="31"/>
      <c r="J137" s="43">
        <f>J138</f>
        <v>593627289.21000004</v>
      </c>
      <c r="K137" s="43"/>
      <c r="L137" s="42">
        <f>L138</f>
        <v>0.16052751473969631</v>
      </c>
      <c r="M137" s="31"/>
      <c r="N137" s="44">
        <f t="shared" si="27"/>
        <v>0</v>
      </c>
      <c r="O137" s="151"/>
      <c r="P137" s="42">
        <f t="shared" si="28"/>
        <v>0</v>
      </c>
    </row>
    <row r="138" spans="1:16" x14ac:dyDescent="0.3">
      <c r="A138" s="168">
        <v>8120</v>
      </c>
      <c r="B138" s="1" t="s">
        <v>153</v>
      </c>
      <c r="D138" s="5"/>
      <c r="E138" s="5"/>
      <c r="F138" s="13">
        <f>F139</f>
        <v>593627289.21000004</v>
      </c>
      <c r="G138" s="19"/>
      <c r="H138" s="30">
        <f>H139</f>
        <v>0.16052751473969631</v>
      </c>
      <c r="J138" s="13">
        <f>J139</f>
        <v>593627289.21000004</v>
      </c>
      <c r="K138" s="19"/>
      <c r="L138" s="30">
        <f>L139</f>
        <v>0.16052751473969631</v>
      </c>
      <c r="N138" s="8">
        <f t="shared" si="27"/>
        <v>0</v>
      </c>
      <c r="O138" s="10"/>
      <c r="P138" s="37">
        <f t="shared" si="28"/>
        <v>0</v>
      </c>
    </row>
    <row r="139" spans="1:16" x14ac:dyDescent="0.3">
      <c r="A139" s="168">
        <v>812004</v>
      </c>
      <c r="B139" s="1" t="s">
        <v>148</v>
      </c>
      <c r="D139" s="5"/>
      <c r="E139" s="5"/>
      <c r="F139" s="7">
        <v>593627289.21000004</v>
      </c>
      <c r="G139" s="19"/>
      <c r="H139" s="30">
        <f>F139/F136*1</f>
        <v>0.16052751473969631</v>
      </c>
      <c r="J139" s="7">
        <v>593627289.21000004</v>
      </c>
      <c r="K139" s="19"/>
      <c r="L139" s="30">
        <f>J139/J136*1</f>
        <v>0.16052751473969631</v>
      </c>
      <c r="N139" s="8">
        <f t="shared" si="27"/>
        <v>0</v>
      </c>
      <c r="O139" s="10"/>
      <c r="P139" s="37">
        <f t="shared" si="28"/>
        <v>0</v>
      </c>
    </row>
    <row r="140" spans="1:16" x14ac:dyDescent="0.3">
      <c r="A140" s="170">
        <v>82</v>
      </c>
      <c r="B140" s="32" t="s">
        <v>149</v>
      </c>
      <c r="C140" s="31"/>
      <c r="D140" s="33"/>
      <c r="E140" s="33"/>
      <c r="F140" s="43">
        <f>F141</f>
        <v>3104351155</v>
      </c>
      <c r="G140" s="43"/>
      <c r="H140" s="47">
        <f>H141</f>
        <v>1</v>
      </c>
      <c r="I140" s="31"/>
      <c r="J140" s="43">
        <f>J141</f>
        <v>3104351155</v>
      </c>
      <c r="K140" s="43"/>
      <c r="L140" s="47">
        <f>L141</f>
        <v>1</v>
      </c>
      <c r="M140" s="31"/>
      <c r="N140" s="44">
        <f t="shared" si="27"/>
        <v>0</v>
      </c>
      <c r="O140" s="151"/>
      <c r="P140" s="42">
        <f t="shared" si="28"/>
        <v>0</v>
      </c>
    </row>
    <row r="141" spans="1:16" x14ac:dyDescent="0.3">
      <c r="A141" s="168">
        <v>8201</v>
      </c>
      <c r="B141" s="1" t="s">
        <v>150</v>
      </c>
      <c r="D141" s="5"/>
      <c r="E141" s="5"/>
      <c r="F141" s="13">
        <f>SUM(F142:F144)</f>
        <v>3104351155</v>
      </c>
      <c r="G141" s="19"/>
      <c r="H141" s="30">
        <f>F141/F140*1</f>
        <v>1</v>
      </c>
      <c r="J141" s="13">
        <f>SUM(J142:J144)</f>
        <v>3104351155</v>
      </c>
      <c r="K141" s="19"/>
      <c r="L141" s="30">
        <f>J141/J140*1</f>
        <v>1</v>
      </c>
      <c r="N141" s="8">
        <f t="shared" si="27"/>
        <v>0</v>
      </c>
      <c r="O141" s="10"/>
      <c r="P141" s="37">
        <f t="shared" si="28"/>
        <v>0</v>
      </c>
    </row>
    <row r="142" spans="1:16" x14ac:dyDescent="0.3">
      <c r="A142" s="168">
        <v>820101</v>
      </c>
      <c r="B142" s="1" t="s">
        <v>151</v>
      </c>
      <c r="D142" s="5"/>
      <c r="E142" s="5"/>
      <c r="F142" s="7">
        <v>973633251</v>
      </c>
      <c r="G142" s="19"/>
      <c r="H142" s="30">
        <f>F142/F141*1</f>
        <v>0.31363502464333809</v>
      </c>
      <c r="J142" s="7">
        <v>973633251</v>
      </c>
      <c r="K142" s="19"/>
      <c r="L142" s="30">
        <f>J142/J141*1</f>
        <v>0.31363502464333809</v>
      </c>
      <c r="N142" s="8">
        <f t="shared" si="27"/>
        <v>0</v>
      </c>
      <c r="O142" s="10"/>
      <c r="P142" s="37">
        <f t="shared" si="28"/>
        <v>0</v>
      </c>
    </row>
    <row r="143" spans="1:16" x14ac:dyDescent="0.3">
      <c r="A143" s="168">
        <v>820102</v>
      </c>
      <c r="B143" s="1" t="s">
        <v>36</v>
      </c>
      <c r="D143" s="5"/>
      <c r="E143" s="5"/>
      <c r="F143" s="7">
        <v>1379181901</v>
      </c>
      <c r="G143" s="19"/>
      <c r="H143" s="30">
        <f>F143/F141*1</f>
        <v>0.44427380542263428</v>
      </c>
      <c r="J143" s="7">
        <v>1379181901</v>
      </c>
      <c r="K143" s="19"/>
      <c r="L143" s="30">
        <f>J143/J141*1</f>
        <v>0.44427380542263428</v>
      </c>
      <c r="N143" s="8">
        <f t="shared" si="27"/>
        <v>0</v>
      </c>
      <c r="O143" s="10"/>
      <c r="P143" s="37">
        <f t="shared" si="28"/>
        <v>0</v>
      </c>
    </row>
    <row r="144" spans="1:16" x14ac:dyDescent="0.3">
      <c r="A144" s="168">
        <v>820104</v>
      </c>
      <c r="B144" s="1" t="s">
        <v>152</v>
      </c>
      <c r="D144" s="5"/>
      <c r="E144" s="5"/>
      <c r="F144" s="7">
        <v>751536003</v>
      </c>
      <c r="G144" s="19"/>
      <c r="H144" s="30">
        <f>F144/F141*1</f>
        <v>0.24209116993402766</v>
      </c>
      <c r="J144" s="7">
        <v>751536003</v>
      </c>
      <c r="K144" s="19"/>
      <c r="L144" s="30">
        <f>J144/J141*1</f>
        <v>0.24209116993402766</v>
      </c>
      <c r="N144" s="8">
        <f t="shared" si="27"/>
        <v>0</v>
      </c>
      <c r="O144" s="10"/>
      <c r="P144" s="37">
        <f t="shared" si="28"/>
        <v>0</v>
      </c>
    </row>
    <row r="145" spans="1:16" x14ac:dyDescent="0.3">
      <c r="A145" s="170">
        <v>89</v>
      </c>
      <c r="B145" s="32" t="s">
        <v>154</v>
      </c>
      <c r="C145" s="32"/>
      <c r="D145" s="39"/>
      <c r="E145" s="39"/>
      <c r="F145" s="40">
        <f>F146+F148</f>
        <v>-3697978444.21</v>
      </c>
      <c r="G145" s="40"/>
      <c r="H145" s="47">
        <v>1</v>
      </c>
      <c r="I145" s="32"/>
      <c r="J145" s="40">
        <f>J146+J148</f>
        <v>-3697978444.21</v>
      </c>
      <c r="K145" s="40"/>
      <c r="L145" s="47">
        <v>1</v>
      </c>
      <c r="M145" s="32"/>
      <c r="N145" s="41">
        <f t="shared" si="27"/>
        <v>0</v>
      </c>
      <c r="O145" s="152"/>
      <c r="P145" s="42">
        <f t="shared" si="28"/>
        <v>0</v>
      </c>
    </row>
    <row r="146" spans="1:16" x14ac:dyDescent="0.3">
      <c r="A146" s="170">
        <v>8905</v>
      </c>
      <c r="B146" s="32" t="s">
        <v>153</v>
      </c>
      <c r="C146" s="32"/>
      <c r="D146" s="39"/>
      <c r="E146" s="39"/>
      <c r="F146" s="40">
        <f>F147</f>
        <v>-593627289.21000004</v>
      </c>
      <c r="G146" s="40"/>
      <c r="H146" s="42">
        <f>H147</f>
        <v>0.16052751473969631</v>
      </c>
      <c r="I146" s="32"/>
      <c r="J146" s="40">
        <f>J147</f>
        <v>-593627289.21000004</v>
      </c>
      <c r="K146" s="40"/>
      <c r="L146" s="42">
        <f>L147</f>
        <v>0.16052751473969631</v>
      </c>
      <c r="M146" s="32"/>
      <c r="N146" s="41">
        <f t="shared" si="27"/>
        <v>0</v>
      </c>
      <c r="O146" s="152"/>
      <c r="P146" s="42">
        <f t="shared" si="28"/>
        <v>0</v>
      </c>
    </row>
    <row r="147" spans="1:16" x14ac:dyDescent="0.3">
      <c r="A147" s="168">
        <v>890506</v>
      </c>
      <c r="B147" s="1" t="s">
        <v>153</v>
      </c>
      <c r="D147" s="5"/>
      <c r="E147" s="5"/>
      <c r="F147" s="7">
        <v>-593627289.21000004</v>
      </c>
      <c r="G147" s="19"/>
      <c r="H147" s="37">
        <f>F147/F145*1</f>
        <v>0.16052751473969631</v>
      </c>
      <c r="J147" s="7">
        <v>-593627289.21000004</v>
      </c>
      <c r="K147" s="19"/>
      <c r="L147" s="37">
        <f>J147/J145*1</f>
        <v>0.16052751473969631</v>
      </c>
      <c r="N147" s="8">
        <f t="shared" si="27"/>
        <v>0</v>
      </c>
      <c r="O147" s="10"/>
      <c r="P147" s="37">
        <f t="shared" si="28"/>
        <v>0</v>
      </c>
    </row>
    <row r="148" spans="1:16" x14ac:dyDescent="0.3">
      <c r="A148" s="170">
        <v>8910</v>
      </c>
      <c r="B148" s="32" t="s">
        <v>155</v>
      </c>
      <c r="C148" s="32"/>
      <c r="D148" s="39"/>
      <c r="E148" s="39"/>
      <c r="F148" s="40">
        <f>F149</f>
        <v>-3104351155</v>
      </c>
      <c r="G148" s="40"/>
      <c r="H148" s="42">
        <f>H149</f>
        <v>0.83947248526030371</v>
      </c>
      <c r="I148" s="32"/>
      <c r="J148" s="40">
        <f>J149</f>
        <v>-3104351155</v>
      </c>
      <c r="K148" s="40"/>
      <c r="L148" s="42">
        <f>L149</f>
        <v>0.83947248526030371</v>
      </c>
      <c r="M148" s="32"/>
      <c r="N148" s="41">
        <f t="shared" si="27"/>
        <v>0</v>
      </c>
      <c r="O148" s="152"/>
      <c r="P148" s="42"/>
    </row>
    <row r="149" spans="1:16" x14ac:dyDescent="0.3">
      <c r="A149" s="168">
        <v>891001</v>
      </c>
      <c r="B149" s="1" t="s">
        <v>155</v>
      </c>
      <c r="D149" s="5"/>
      <c r="E149" s="5"/>
      <c r="F149" s="7">
        <v>-3104351155</v>
      </c>
      <c r="G149" s="19"/>
      <c r="H149" s="30">
        <f>F149/F145*1</f>
        <v>0.83947248526030371</v>
      </c>
      <c r="J149" s="7">
        <v>-3104351155</v>
      </c>
      <c r="K149" s="19"/>
      <c r="L149" s="30">
        <f>J149/J145*1</f>
        <v>0.83947248526030371</v>
      </c>
      <c r="N149" s="8">
        <f t="shared" si="27"/>
        <v>0</v>
      </c>
      <c r="O149" s="10"/>
      <c r="P149" s="37">
        <f t="shared" si="28"/>
        <v>0</v>
      </c>
    </row>
    <row r="150" spans="1:16" x14ac:dyDescent="0.3">
      <c r="D150" s="5"/>
      <c r="E150" s="5"/>
      <c r="F150" s="7"/>
      <c r="G150" s="19"/>
      <c r="J150" s="7"/>
      <c r="K150" s="19"/>
    </row>
    <row r="151" spans="1:16" ht="16.2" thickBot="1" x14ac:dyDescent="0.35">
      <c r="A151" s="333" t="s">
        <v>143</v>
      </c>
      <c r="B151" s="333"/>
      <c r="C151" s="62"/>
      <c r="D151" s="63"/>
      <c r="E151" s="62"/>
      <c r="F151" s="64">
        <f>F63+F124</f>
        <v>44348827406</v>
      </c>
      <c r="G151" s="62"/>
      <c r="H151" s="63"/>
      <c r="I151" s="62"/>
      <c r="J151" s="64">
        <f>J63+J124</f>
        <v>35514709504.440002</v>
      </c>
      <c r="K151" s="62"/>
      <c r="L151" s="63"/>
      <c r="M151" s="62"/>
      <c r="N151" s="64">
        <f>N63+N124</f>
        <v>8834117901.5600014</v>
      </c>
      <c r="O151" s="62"/>
      <c r="P151" s="65">
        <f>N151/F151*1</f>
        <v>0.19919620017653103</v>
      </c>
    </row>
    <row r="152" spans="1:16" ht="15" thickTop="1" x14ac:dyDescent="0.3">
      <c r="D152" s="5"/>
      <c r="E152" s="5"/>
      <c r="F152" s="7"/>
      <c r="G152" s="7"/>
      <c r="J152" s="7"/>
      <c r="K152" s="19"/>
    </row>
    <row r="153" spans="1:16" x14ac:dyDescent="0.3">
      <c r="D153" s="5"/>
      <c r="E153" s="5"/>
      <c r="F153" s="76">
        <f>F9-F151</f>
        <v>300</v>
      </c>
      <c r="G153" s="7"/>
      <c r="J153" s="76">
        <f>J9-J151</f>
        <v>0</v>
      </c>
      <c r="K153" s="19"/>
    </row>
    <row r="154" spans="1:16" x14ac:dyDescent="0.3">
      <c r="D154" s="5"/>
      <c r="E154" s="5"/>
      <c r="F154" s="7"/>
      <c r="G154" s="7"/>
      <c r="J154" s="7"/>
      <c r="K154" s="19"/>
    </row>
    <row r="155" spans="1:16" x14ac:dyDescent="0.3">
      <c r="D155" s="5"/>
      <c r="E155" s="5"/>
      <c r="F155" s="7"/>
      <c r="G155" s="7"/>
      <c r="J155" s="7"/>
      <c r="K155" s="19"/>
    </row>
    <row r="156" spans="1:16" x14ac:dyDescent="0.3">
      <c r="D156" s="5"/>
      <c r="E156" s="5"/>
      <c r="F156" s="7"/>
      <c r="G156" s="7"/>
      <c r="J156" s="7"/>
      <c r="K156" s="19"/>
    </row>
    <row r="157" spans="1:16" x14ac:dyDescent="0.3">
      <c r="D157" s="5"/>
      <c r="E157" s="5"/>
      <c r="F157" s="7"/>
      <c r="G157" s="7"/>
      <c r="J157" s="7"/>
      <c r="K157" s="19"/>
    </row>
    <row r="158" spans="1:16" x14ac:dyDescent="0.3">
      <c r="A158" s="6"/>
      <c r="B158" s="158"/>
      <c r="C158" s="6"/>
      <c r="D158" s="14"/>
      <c r="E158" s="14"/>
      <c r="F158" s="8"/>
      <c r="G158" s="8"/>
      <c r="H158" s="6"/>
      <c r="I158" s="6"/>
      <c r="J158" s="8"/>
      <c r="K158" s="21"/>
      <c r="L158" s="6"/>
      <c r="M158" s="6"/>
      <c r="N158" s="6"/>
      <c r="O158" s="6"/>
      <c r="P158" s="6"/>
    </row>
    <row r="159" spans="1:16" x14ac:dyDescent="0.3">
      <c r="A159" s="6"/>
      <c r="B159" s="98" t="s">
        <v>449</v>
      </c>
      <c r="C159" s="6"/>
      <c r="D159" s="14"/>
      <c r="E159" s="14"/>
      <c r="F159" s="8"/>
      <c r="G159" s="8"/>
      <c r="H159" s="6"/>
      <c r="I159" s="6"/>
      <c r="J159" s="8"/>
      <c r="K159" s="21"/>
      <c r="L159" s="322" t="s">
        <v>462</v>
      </c>
      <c r="M159" s="322"/>
      <c r="N159" s="322"/>
      <c r="O159" s="322"/>
      <c r="P159" s="322"/>
    </row>
    <row r="160" spans="1:16" x14ac:dyDescent="0.3">
      <c r="A160" s="6"/>
      <c r="B160" s="98" t="s">
        <v>156</v>
      </c>
      <c r="C160" s="6"/>
      <c r="D160" s="14"/>
      <c r="E160" s="14"/>
      <c r="F160" s="159"/>
      <c r="G160" s="159"/>
      <c r="H160" s="130"/>
      <c r="I160" s="130"/>
      <c r="J160" s="159"/>
      <c r="K160" s="21"/>
      <c r="L160" s="330" t="s">
        <v>458</v>
      </c>
      <c r="M160" s="330"/>
      <c r="N160" s="330"/>
      <c r="O160" s="330"/>
      <c r="P160" s="330"/>
    </row>
    <row r="161" spans="1:16" x14ac:dyDescent="0.3">
      <c r="A161" s="6"/>
      <c r="B161" s="98"/>
      <c r="C161" s="6"/>
      <c r="D161" s="14"/>
      <c r="E161" s="14"/>
      <c r="F161" s="159"/>
      <c r="G161" s="159"/>
      <c r="H161" s="130"/>
      <c r="I161" s="130"/>
      <c r="J161" s="159"/>
      <c r="K161" s="21"/>
      <c r="L161" s="160"/>
      <c r="M161" s="160"/>
      <c r="N161" s="160"/>
      <c r="O161" s="160"/>
      <c r="P161" s="160"/>
    </row>
    <row r="162" spans="1:16" x14ac:dyDescent="0.3">
      <c r="A162" s="6"/>
      <c r="B162" s="98"/>
      <c r="C162" s="6"/>
      <c r="D162" s="14"/>
      <c r="E162" s="14"/>
      <c r="F162" s="159"/>
      <c r="G162" s="159"/>
      <c r="H162" s="130"/>
      <c r="I162" s="130"/>
      <c r="J162" s="159"/>
      <c r="K162" s="21"/>
      <c r="L162" s="160"/>
      <c r="M162" s="160"/>
      <c r="N162" s="160"/>
      <c r="O162" s="160"/>
      <c r="P162" s="160"/>
    </row>
    <row r="163" spans="1:16" x14ac:dyDescent="0.3">
      <c r="A163" s="6"/>
      <c r="B163" s="98"/>
      <c r="C163" s="6"/>
      <c r="D163" s="14"/>
      <c r="E163" s="14"/>
      <c r="F163" s="159"/>
      <c r="G163" s="159"/>
      <c r="H163" s="130"/>
      <c r="I163" s="130"/>
      <c r="J163" s="159"/>
      <c r="K163" s="21"/>
      <c r="L163" s="160"/>
      <c r="M163" s="160"/>
      <c r="N163" s="160"/>
      <c r="O163" s="160"/>
      <c r="P163" s="160"/>
    </row>
    <row r="164" spans="1:16" x14ac:dyDescent="0.3">
      <c r="A164" s="6"/>
      <c r="B164" s="98"/>
      <c r="C164" s="6"/>
      <c r="D164" s="14"/>
      <c r="E164" s="14"/>
      <c r="F164" s="159"/>
      <c r="G164" s="159"/>
      <c r="H164" s="130"/>
      <c r="I164" s="130"/>
      <c r="J164" s="159"/>
      <c r="K164" s="21"/>
      <c r="L164" s="160"/>
      <c r="M164" s="160"/>
      <c r="N164" s="160"/>
      <c r="O164" s="160"/>
      <c r="P164" s="160"/>
    </row>
    <row r="165" spans="1:16" x14ac:dyDescent="0.3">
      <c r="A165" s="6"/>
      <c r="B165" s="6"/>
      <c r="C165" s="61"/>
      <c r="D165" s="61"/>
      <c r="E165" s="61"/>
      <c r="F165" s="331"/>
      <c r="G165" s="331"/>
      <c r="H165" s="331"/>
      <c r="I165" s="331"/>
      <c r="J165" s="331"/>
      <c r="K165" s="161"/>
      <c r="L165" s="6"/>
      <c r="M165" s="6"/>
      <c r="N165" s="6"/>
      <c r="O165" s="6"/>
      <c r="P165" s="6"/>
    </row>
    <row r="166" spans="1:16" x14ac:dyDescent="0.3">
      <c r="A166" s="6"/>
      <c r="B166" s="6"/>
      <c r="C166" s="72"/>
      <c r="D166" s="72"/>
      <c r="E166" s="72"/>
      <c r="F166" s="330" t="s">
        <v>157</v>
      </c>
      <c r="G166" s="330"/>
      <c r="H166" s="330"/>
      <c r="I166" s="330"/>
      <c r="J166" s="330"/>
      <c r="K166" s="162"/>
      <c r="L166" s="6"/>
      <c r="M166" s="6"/>
      <c r="N166" s="6"/>
      <c r="O166" s="6"/>
      <c r="P166" s="6"/>
    </row>
    <row r="167" spans="1:16" x14ac:dyDescent="0.3">
      <c r="A167" s="6"/>
      <c r="B167" s="6"/>
      <c r="C167" s="72"/>
      <c r="D167" s="72"/>
      <c r="E167" s="72"/>
      <c r="F167" s="329" t="s">
        <v>247</v>
      </c>
      <c r="G167" s="329"/>
      <c r="H167" s="329"/>
      <c r="I167" s="329"/>
      <c r="J167" s="329"/>
      <c r="K167" s="163"/>
      <c r="L167" s="163"/>
      <c r="M167" s="163"/>
      <c r="N167" s="163"/>
      <c r="O167" s="163"/>
      <c r="P167" s="163"/>
    </row>
    <row r="168" spans="1:16" x14ac:dyDescent="0.3">
      <c r="A168" s="6"/>
      <c r="B168" s="6"/>
      <c r="C168" s="6"/>
      <c r="D168" s="14"/>
      <c r="E168" s="14"/>
      <c r="F168" s="330" t="s">
        <v>459</v>
      </c>
      <c r="G168" s="330"/>
      <c r="H168" s="330"/>
      <c r="I168" s="330"/>
      <c r="J168" s="330"/>
      <c r="K168" s="21"/>
      <c r="L168" s="6"/>
      <c r="M168" s="6"/>
      <c r="N168" s="6"/>
      <c r="O168" s="6"/>
      <c r="P168" s="6"/>
    </row>
    <row r="169" spans="1:16" x14ac:dyDescent="0.3">
      <c r="B169" s="6"/>
      <c r="C169" s="6"/>
      <c r="D169" s="14"/>
      <c r="E169" s="14"/>
      <c r="F169" s="6"/>
      <c r="G169" s="6"/>
      <c r="H169" s="6"/>
      <c r="I169" s="6"/>
      <c r="J169" s="6"/>
      <c r="K169" s="21"/>
      <c r="L169" s="6"/>
      <c r="M169" s="6"/>
      <c r="N169" s="6"/>
      <c r="O169" s="6"/>
      <c r="P169" s="6"/>
    </row>
    <row r="170" spans="1:16" x14ac:dyDescent="0.3">
      <c r="B170" s="6"/>
      <c r="C170" s="6"/>
      <c r="D170" s="14"/>
      <c r="E170" s="14"/>
      <c r="F170" s="6"/>
      <c r="G170" s="6"/>
      <c r="H170" s="6"/>
      <c r="I170" s="6"/>
      <c r="J170" s="6"/>
      <c r="K170" s="21"/>
      <c r="L170" s="6"/>
      <c r="M170" s="6"/>
      <c r="N170" s="6"/>
      <c r="O170" s="6"/>
      <c r="P170" s="6"/>
    </row>
    <row r="171" spans="1:16" x14ac:dyDescent="0.3">
      <c r="D171" s="5"/>
      <c r="E171" s="5"/>
      <c r="K171" s="19"/>
    </row>
    <row r="172" spans="1:16" x14ac:dyDescent="0.3">
      <c r="D172" s="5"/>
      <c r="E172" s="5"/>
      <c r="K172" s="19"/>
    </row>
  </sheetData>
  <mergeCells count="21">
    <mergeCell ref="A7:B7"/>
    <mergeCell ref="L159:P159"/>
    <mergeCell ref="A151:B151"/>
    <mergeCell ref="A61:B61"/>
    <mergeCell ref="A1:P1"/>
    <mergeCell ref="A2:P2"/>
    <mergeCell ref="A3:P3"/>
    <mergeCell ref="A4:P4"/>
    <mergeCell ref="A5:P5"/>
    <mergeCell ref="A122:B122"/>
    <mergeCell ref="A33:B33"/>
    <mergeCell ref="A59:B59"/>
    <mergeCell ref="A110:B110"/>
    <mergeCell ref="A120:B120"/>
    <mergeCell ref="F167:J167"/>
    <mergeCell ref="F168:J168"/>
    <mergeCell ref="F165:J165"/>
    <mergeCell ref="F166:J166"/>
    <mergeCell ref="S9:T9"/>
    <mergeCell ref="S18:T18"/>
    <mergeCell ref="L160:P160"/>
  </mergeCells>
  <printOptions horizontalCentered="1"/>
  <pageMargins left="0.11811023622047245" right="0.11811023622047245" top="0.35433070866141736" bottom="0.15748031496062992" header="0.31496062992125984" footer="0.31496062992125984"/>
  <pageSetup scale="65" orientation="landscape" r:id="rId1"/>
  <ignoredErrors>
    <ignoredError sqref="H66 H1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S107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664062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6640625" style="1" customWidth="1"/>
    <col min="12" max="12" width="10.3320312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33203125" style="1" customWidth="1"/>
    <col min="20" max="16384" width="11.44140625" style="1"/>
  </cols>
  <sheetData>
    <row r="1" spans="1:19" ht="17.399999999999999" x14ac:dyDescent="0.3">
      <c r="A1" s="325" t="s">
        <v>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19" ht="17.399999999999999" x14ac:dyDescent="0.3">
      <c r="A2" s="325" t="s">
        <v>492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</row>
    <row r="3" spans="1:19" ht="17.399999999999999" x14ac:dyDescent="0.3">
      <c r="A3" s="325" t="s">
        <v>102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</row>
    <row r="4" spans="1:19" ht="17.399999999999999" x14ac:dyDescent="0.3">
      <c r="A4" s="325" t="s">
        <v>493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</row>
    <row r="5" spans="1:19" ht="17.399999999999999" x14ac:dyDescent="0.3">
      <c r="A5" s="325" t="s">
        <v>5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</row>
    <row r="6" spans="1:19" ht="17.399999999999999" x14ac:dyDescent="0.3">
      <c r="A6" s="4"/>
      <c r="B6" s="2"/>
    </row>
    <row r="7" spans="1:19" ht="49.5" customHeight="1" x14ac:dyDescent="0.3">
      <c r="A7" s="332" t="s">
        <v>0</v>
      </c>
      <c r="B7" s="332"/>
      <c r="C7" s="54"/>
      <c r="D7" s="55" t="s">
        <v>6</v>
      </c>
      <c r="E7" s="54"/>
      <c r="F7" s="54" t="s">
        <v>447</v>
      </c>
      <c r="G7" s="54"/>
      <c r="H7" s="55" t="s">
        <v>1</v>
      </c>
      <c r="I7" s="54"/>
      <c r="J7" s="54" t="s">
        <v>7</v>
      </c>
      <c r="K7" s="54"/>
      <c r="L7" s="55" t="s">
        <v>1</v>
      </c>
      <c r="M7" s="54"/>
      <c r="N7" s="55" t="s">
        <v>142</v>
      </c>
      <c r="O7" s="54"/>
      <c r="P7" s="55" t="s">
        <v>141</v>
      </c>
    </row>
    <row r="9" spans="1:19" ht="16.2" thickBot="1" x14ac:dyDescent="0.35">
      <c r="A9" s="335" t="s">
        <v>159</v>
      </c>
      <c r="B9" s="335"/>
      <c r="C9" s="24"/>
      <c r="D9" s="24"/>
      <c r="E9" s="24"/>
      <c r="F9" s="25">
        <f>F11</f>
        <v>11996079306</v>
      </c>
      <c r="G9" s="24"/>
      <c r="H9" s="26">
        <v>1</v>
      </c>
      <c r="I9" s="24"/>
      <c r="J9" s="25">
        <f>J11</f>
        <v>11316860678</v>
      </c>
      <c r="K9" s="24"/>
      <c r="L9" s="26">
        <v>1</v>
      </c>
      <c r="M9" s="24"/>
      <c r="N9" s="25">
        <f>F9-J9</f>
        <v>679218628</v>
      </c>
      <c r="O9" s="24"/>
      <c r="P9" s="26">
        <v>1</v>
      </c>
      <c r="R9" s="310">
        <v>2024</v>
      </c>
      <c r="S9" s="310"/>
    </row>
    <row r="10" spans="1:19" ht="15.6" thickTop="1" thickBot="1" x14ac:dyDescent="0.35">
      <c r="A10" s="3" t="s">
        <v>451</v>
      </c>
      <c r="C10" s="5"/>
      <c r="F10" s="7"/>
      <c r="J10" s="7"/>
    </row>
    <row r="11" spans="1:19" ht="15" thickBot="1" x14ac:dyDescent="0.35">
      <c r="A11" s="106">
        <v>4</v>
      </c>
      <c r="B11" s="32" t="s">
        <v>103</v>
      </c>
      <c r="C11" s="5"/>
      <c r="D11" s="31"/>
      <c r="E11" s="5"/>
      <c r="F11" s="34">
        <f>F12+F20</f>
        <v>11996079306</v>
      </c>
      <c r="G11" s="5"/>
      <c r="H11" s="59">
        <f>F11/F9*1</f>
        <v>1</v>
      </c>
      <c r="I11" s="5"/>
      <c r="J11" s="34">
        <f>J12+J20</f>
        <v>11316860678</v>
      </c>
      <c r="K11" s="5"/>
      <c r="L11" s="59">
        <f>J11/J9*1</f>
        <v>1</v>
      </c>
      <c r="M11" s="5"/>
      <c r="N11" s="34">
        <f>F11-J11</f>
        <v>679218628</v>
      </c>
      <c r="O11" s="5"/>
      <c r="P11" s="59">
        <f>N11/N9*1</f>
        <v>1</v>
      </c>
      <c r="R11" s="246" t="s">
        <v>470</v>
      </c>
      <c r="S11" s="244">
        <f>F9</f>
        <v>11996079306</v>
      </c>
    </row>
    <row r="12" spans="1:19" ht="15.6" thickTop="1" thickBot="1" x14ac:dyDescent="0.35">
      <c r="A12" s="168">
        <v>43</v>
      </c>
      <c r="B12" s="3" t="s">
        <v>104</v>
      </c>
      <c r="C12" s="5"/>
      <c r="F12" s="9">
        <f>F13+F16</f>
        <v>15987775306</v>
      </c>
      <c r="H12" s="28">
        <f>F12/F9*1</f>
        <v>1.3327500509273476</v>
      </c>
      <c r="J12" s="9">
        <f>J13+J16</f>
        <v>15079576928</v>
      </c>
      <c r="L12" s="28">
        <f>J12/J9*1</f>
        <v>1.3324876356669062</v>
      </c>
      <c r="N12" s="16">
        <f>F12-J12</f>
        <v>908198378</v>
      </c>
      <c r="P12" s="28">
        <f t="shared" ref="P12:P18" si="0">N12/F12*1</f>
        <v>5.6805800720702224E-2</v>
      </c>
      <c r="R12" s="247" t="s">
        <v>117</v>
      </c>
      <c r="S12" s="245">
        <f>F53</f>
        <v>271592393.88</v>
      </c>
    </row>
    <row r="13" spans="1:19" ht="15" thickBot="1" x14ac:dyDescent="0.35">
      <c r="A13" s="170">
        <v>434001</v>
      </c>
      <c r="B13" s="32" t="s">
        <v>107</v>
      </c>
      <c r="C13" s="33"/>
      <c r="D13" s="31"/>
      <c r="E13" s="31"/>
      <c r="F13" s="149">
        <f>SUM(F14:F15)</f>
        <v>15966784000</v>
      </c>
      <c r="G13" s="31"/>
      <c r="H13" s="123">
        <f>F13/F12*1</f>
        <v>0.99868704021677601</v>
      </c>
      <c r="I13" s="31"/>
      <c r="J13" s="149">
        <f>SUM(J14:J15)</f>
        <v>15050865000</v>
      </c>
      <c r="K13" s="31"/>
      <c r="L13" s="123">
        <f>J13/J12*1</f>
        <v>0.99809597257687732</v>
      </c>
      <c r="M13" s="31"/>
      <c r="N13" s="34">
        <f>F13-J13</f>
        <v>915919000</v>
      </c>
      <c r="O13" s="31"/>
      <c r="P13" s="123">
        <f t="shared" si="0"/>
        <v>5.7364025216349139E-2</v>
      </c>
      <c r="R13" s="247" t="s">
        <v>471</v>
      </c>
      <c r="S13" s="245">
        <f>-F24</f>
        <v>-10256056461</v>
      </c>
    </row>
    <row r="14" spans="1:19" x14ac:dyDescent="0.3">
      <c r="A14" s="168">
        <v>43400101</v>
      </c>
      <c r="B14" s="6" t="s">
        <v>105</v>
      </c>
      <c r="C14" s="14"/>
      <c r="E14" s="6"/>
      <c r="F14" s="284">
        <v>2053724000</v>
      </c>
      <c r="G14" s="6"/>
      <c r="H14" s="30">
        <f>F14/F13*1</f>
        <v>0.12862477503296843</v>
      </c>
      <c r="J14" s="8">
        <v>1951908000</v>
      </c>
      <c r="L14" s="30">
        <f>J14/J13*1</f>
        <v>0.12968742992512391</v>
      </c>
      <c r="N14" s="8">
        <f>F14-J14</f>
        <v>101816000</v>
      </c>
      <c r="P14" s="30">
        <f t="shared" si="0"/>
        <v>4.9576281915194059E-2</v>
      </c>
      <c r="R14" s="247" t="s">
        <v>453</v>
      </c>
      <c r="S14" s="245">
        <f>-F38-S15</f>
        <v>-1347815901</v>
      </c>
    </row>
    <row r="15" spans="1:19" x14ac:dyDescent="0.3">
      <c r="A15" s="168">
        <v>43400102</v>
      </c>
      <c r="B15" s="6" t="s">
        <v>106</v>
      </c>
      <c r="C15" s="14"/>
      <c r="E15" s="6"/>
      <c r="F15" s="8">
        <v>13913060000</v>
      </c>
      <c r="G15" s="6"/>
      <c r="H15" s="30">
        <f>F15/F13*1</f>
        <v>0.87137522496703157</v>
      </c>
      <c r="J15" s="8">
        <v>13098957000</v>
      </c>
      <c r="L15" s="30">
        <f>J15/J13*1</f>
        <v>0.87031257007487606</v>
      </c>
      <c r="N15" s="8">
        <f>F15-J15</f>
        <v>814103000</v>
      </c>
      <c r="P15" s="30">
        <f t="shared" si="0"/>
        <v>5.8513583640119431E-2</v>
      </c>
      <c r="R15" s="248" t="s">
        <v>472</v>
      </c>
      <c r="S15" s="245">
        <f>-F48</f>
        <v>-127942864</v>
      </c>
    </row>
    <row r="16" spans="1:19" ht="15" thickBot="1" x14ac:dyDescent="0.35">
      <c r="A16" s="106">
        <v>43400</v>
      </c>
      <c r="B16" s="32" t="s">
        <v>108</v>
      </c>
      <c r="C16" s="33"/>
      <c r="D16" s="31"/>
      <c r="E16" s="31"/>
      <c r="F16" s="34">
        <f>SUM(F17:F19)</f>
        <v>20991306</v>
      </c>
      <c r="G16" s="31"/>
      <c r="H16" s="123">
        <f>F16/F13*1</f>
        <v>1.3146859129552952E-3</v>
      </c>
      <c r="I16" s="31"/>
      <c r="J16" s="34">
        <f>SUM(J17:J19)</f>
        <v>28711928</v>
      </c>
      <c r="K16" s="31"/>
      <c r="L16" s="123">
        <f>J16/J13*1</f>
        <v>1.9076596594282123E-3</v>
      </c>
      <c r="M16" s="31"/>
      <c r="N16" s="34">
        <f>SUM(N17:N19)</f>
        <v>-7720622</v>
      </c>
      <c r="O16" s="31"/>
      <c r="P16" s="123">
        <f t="shared" si="0"/>
        <v>-0.36780093625427596</v>
      </c>
      <c r="R16" s="248" t="s">
        <v>473</v>
      </c>
      <c r="S16" s="245">
        <f>-F73</f>
        <v>-1963428.71</v>
      </c>
    </row>
    <row r="17" spans="1:19" ht="15.6" thickTop="1" thickBot="1" x14ac:dyDescent="0.35">
      <c r="A17" s="168">
        <v>43400201</v>
      </c>
      <c r="B17" s="6" t="s">
        <v>109</v>
      </c>
      <c r="C17" s="14"/>
      <c r="E17" s="6"/>
      <c r="F17" s="8">
        <v>13425391</v>
      </c>
      <c r="G17" s="6"/>
      <c r="H17" s="30">
        <f>F17/F16*1</f>
        <v>0.63956911494692137</v>
      </c>
      <c r="J17" s="8">
        <v>19139666</v>
      </c>
      <c r="L17" s="30">
        <f>J17/J16*1</f>
        <v>0.66661026734254836</v>
      </c>
      <c r="N17" s="8">
        <f t="shared" ref="N17:N19" si="1">F17-J17</f>
        <v>-5714275</v>
      </c>
      <c r="P17" s="30">
        <f t="shared" si="0"/>
        <v>-0.4256319238672453</v>
      </c>
      <c r="R17" s="249" t="s">
        <v>466</v>
      </c>
      <c r="S17" s="250">
        <f>SUM(S11:S16)</f>
        <v>533893045.16999918</v>
      </c>
    </row>
    <row r="18" spans="1:19" x14ac:dyDescent="0.3">
      <c r="A18" s="168">
        <v>43400206</v>
      </c>
      <c r="B18" s="6" t="s">
        <v>110</v>
      </c>
      <c r="C18" s="14"/>
      <c r="E18" s="6"/>
      <c r="F18" s="8">
        <v>7565915</v>
      </c>
      <c r="G18" s="6"/>
      <c r="H18" s="30">
        <f>F18/F17*1</f>
        <v>0.56355267418282273</v>
      </c>
      <c r="J18" s="8">
        <v>9572262</v>
      </c>
      <c r="L18" s="30">
        <f>J18/J17*1</f>
        <v>0.50012690921565717</v>
      </c>
      <c r="N18" s="8">
        <f t="shared" si="1"/>
        <v>-2006347</v>
      </c>
      <c r="P18" s="30">
        <f t="shared" si="0"/>
        <v>-0.26518233419222925</v>
      </c>
    </row>
    <row r="19" spans="1:19" ht="15.6" x14ac:dyDescent="0.3">
      <c r="A19" s="168">
        <v>43400208</v>
      </c>
      <c r="B19" s="6" t="s">
        <v>450</v>
      </c>
      <c r="C19" s="14"/>
      <c r="E19" s="6"/>
      <c r="F19" s="8">
        <v>0</v>
      </c>
      <c r="G19" s="6"/>
      <c r="H19" s="30">
        <f>F19/F16*1</f>
        <v>0</v>
      </c>
      <c r="J19" s="8">
        <v>0</v>
      </c>
      <c r="L19" s="30">
        <f>J19/J16*1</f>
        <v>0</v>
      </c>
      <c r="N19" s="8">
        <f t="shared" si="1"/>
        <v>0</v>
      </c>
      <c r="P19" s="30">
        <v>0</v>
      </c>
      <c r="R19" s="310">
        <v>2023</v>
      </c>
      <c r="S19" s="310"/>
    </row>
    <row r="20" spans="1:19" ht="15" thickBot="1" x14ac:dyDescent="0.35">
      <c r="A20" s="170">
        <v>459508</v>
      </c>
      <c r="B20" s="32" t="s">
        <v>111</v>
      </c>
      <c r="C20" s="33"/>
      <c r="D20" s="31"/>
      <c r="E20" s="31"/>
      <c r="F20" s="34">
        <f>SUM(F21:F22)</f>
        <v>-3991696000</v>
      </c>
      <c r="G20" s="31"/>
      <c r="H20" s="123">
        <f>F20/F12*1</f>
        <v>-0.249671760054194</v>
      </c>
      <c r="I20" s="31"/>
      <c r="J20" s="34">
        <f>SUM(J21:J22)</f>
        <v>-3762716250</v>
      </c>
      <c r="K20" s="31"/>
      <c r="L20" s="123">
        <f>J20/J12*1</f>
        <v>-0.24952399314421933</v>
      </c>
      <c r="M20" s="31"/>
      <c r="N20" s="34">
        <f>SUM(N21:N22)</f>
        <v>-228979750</v>
      </c>
      <c r="O20" s="31"/>
      <c r="P20" s="123">
        <f>N20/F20*1</f>
        <v>5.7364025216349139E-2</v>
      </c>
    </row>
    <row r="21" spans="1:19" ht="15" thickTop="1" x14ac:dyDescent="0.3">
      <c r="A21" s="168">
        <v>43950801</v>
      </c>
      <c r="B21" s="10" t="s">
        <v>112</v>
      </c>
      <c r="C21" s="14"/>
      <c r="E21" s="6"/>
      <c r="F21" s="12">
        <v>-798339200</v>
      </c>
      <c r="G21" s="6"/>
      <c r="H21" s="30">
        <f>F21/F20*1</f>
        <v>0.2</v>
      </c>
      <c r="I21" s="6"/>
      <c r="J21" s="12">
        <v>-752543250</v>
      </c>
      <c r="L21" s="30">
        <f>J21/J20*1</f>
        <v>0.2</v>
      </c>
      <c r="N21" s="8">
        <f t="shared" ref="N21:N22" si="2">F21-J21</f>
        <v>-45795950</v>
      </c>
      <c r="P21" s="30">
        <f>N21/F21*1</f>
        <v>5.7364025216349139E-2</v>
      </c>
      <c r="R21" s="246" t="s">
        <v>470</v>
      </c>
      <c r="S21" s="244">
        <f>J9</f>
        <v>11316860678</v>
      </c>
    </row>
    <row r="22" spans="1:19" x14ac:dyDescent="0.3">
      <c r="A22" s="168">
        <v>43950802</v>
      </c>
      <c r="B22" s="10" t="s">
        <v>113</v>
      </c>
      <c r="C22" s="14"/>
      <c r="E22" s="6"/>
      <c r="F22" s="12">
        <v>-3193356800</v>
      </c>
      <c r="G22" s="6"/>
      <c r="H22" s="30">
        <f>F22/F20*1</f>
        <v>0.8</v>
      </c>
      <c r="I22" s="6"/>
      <c r="J22" s="12">
        <v>-3010173000</v>
      </c>
      <c r="L22" s="30">
        <f>J22/J20*1</f>
        <v>0.8</v>
      </c>
      <c r="N22" s="8">
        <f t="shared" si="2"/>
        <v>-183183800</v>
      </c>
      <c r="P22" s="30">
        <f>N22/F22*1</f>
        <v>5.7364025216349139E-2</v>
      </c>
      <c r="R22" s="247" t="s">
        <v>117</v>
      </c>
      <c r="S22" s="245">
        <f>J53</f>
        <v>279399652.19</v>
      </c>
    </row>
    <row r="23" spans="1:19" x14ac:dyDescent="0.3">
      <c r="A23" s="105"/>
      <c r="C23" s="5"/>
      <c r="D23" s="7"/>
      <c r="F23" s="7"/>
      <c r="R23" s="247" t="s">
        <v>471</v>
      </c>
      <c r="S23" s="245">
        <f>-J24</f>
        <v>-9600663427.1700001</v>
      </c>
    </row>
    <row r="24" spans="1:19" ht="15" thickBot="1" x14ac:dyDescent="0.35">
      <c r="A24" s="336" t="s">
        <v>160</v>
      </c>
      <c r="B24" s="336"/>
      <c r="C24" s="3"/>
      <c r="D24" s="56"/>
      <c r="E24" s="3"/>
      <c r="F24" s="23">
        <f>F25</f>
        <v>10256056461</v>
      </c>
      <c r="G24" s="3"/>
      <c r="H24" s="57">
        <f>F24/F9*1</f>
        <v>0.85495070509164572</v>
      </c>
      <c r="I24" s="3"/>
      <c r="J24" s="23">
        <f>J25</f>
        <v>9600663427.1700001</v>
      </c>
      <c r="K24" s="3"/>
      <c r="L24" s="57">
        <f>J24/J9*1</f>
        <v>0.84835041274597545</v>
      </c>
      <c r="M24" s="3"/>
      <c r="N24" s="23">
        <f>N25</f>
        <v>655393033.82999992</v>
      </c>
      <c r="O24" s="3"/>
      <c r="P24" s="57">
        <f>N24/F24*1</f>
        <v>6.3903025136631986E-2</v>
      </c>
      <c r="R24" s="247" t="s">
        <v>453</v>
      </c>
      <c r="S24" s="245">
        <f>-J38+J48</f>
        <v>-1131558679.49</v>
      </c>
    </row>
    <row r="25" spans="1:19" ht="15.6" thickTop="1" thickBot="1" x14ac:dyDescent="0.35">
      <c r="A25" s="106">
        <v>56</v>
      </c>
      <c r="B25" s="32" t="s">
        <v>140</v>
      </c>
      <c r="C25" s="33"/>
      <c r="D25" s="31"/>
      <c r="E25" s="31"/>
      <c r="F25" s="34">
        <f>F26</f>
        <v>10256056461</v>
      </c>
      <c r="G25" s="31"/>
      <c r="H25" s="123">
        <f>F25/F14*1</f>
        <v>4.9938825572472254</v>
      </c>
      <c r="I25" s="31"/>
      <c r="J25" s="34">
        <f>J26</f>
        <v>9600663427.1700001</v>
      </c>
      <c r="K25" s="31"/>
      <c r="L25" s="123">
        <f>J25/J14*1</f>
        <v>4.9186044768349735</v>
      </c>
      <c r="M25" s="31"/>
      <c r="N25" s="34">
        <f>N26</f>
        <v>655393033.82999992</v>
      </c>
      <c r="O25" s="31"/>
      <c r="P25" s="123">
        <f>N25/F25*1</f>
        <v>6.3903025136631986E-2</v>
      </c>
      <c r="R25" s="248" t="s">
        <v>472</v>
      </c>
      <c r="S25" s="245">
        <f>-J48</f>
        <v>-127942864</v>
      </c>
    </row>
    <row r="26" spans="1:19" ht="15.6" thickTop="1" thickBot="1" x14ac:dyDescent="0.35">
      <c r="A26" s="106">
        <v>5618</v>
      </c>
      <c r="B26" s="32" t="s">
        <v>104</v>
      </c>
      <c r="C26" s="33"/>
      <c r="D26" s="31"/>
      <c r="E26" s="31"/>
      <c r="F26" s="34">
        <f>SUM(F27:F34)</f>
        <v>10256056461</v>
      </c>
      <c r="G26" s="31"/>
      <c r="H26" s="123">
        <f>F26/F14*1</f>
        <v>4.9938825572472254</v>
      </c>
      <c r="I26" s="31"/>
      <c r="J26" s="34">
        <f>SUM(J27:J34)</f>
        <v>9600663427.1700001</v>
      </c>
      <c r="K26" s="31"/>
      <c r="L26" s="123">
        <f>J26/J14*1</f>
        <v>4.9186044768349735</v>
      </c>
      <c r="M26" s="31"/>
      <c r="N26" s="34">
        <f>F26-J26</f>
        <v>655393033.82999992</v>
      </c>
      <c r="O26" s="31"/>
      <c r="P26" s="123">
        <f>N26/F26*1</f>
        <v>6.3903025136631986E-2</v>
      </c>
      <c r="R26" s="248" t="s">
        <v>473</v>
      </c>
      <c r="S26" s="245">
        <f>-J73</f>
        <v>-114752460.05</v>
      </c>
    </row>
    <row r="27" spans="1:19" ht="15.6" thickTop="1" thickBot="1" x14ac:dyDescent="0.35">
      <c r="A27" s="104">
        <v>561802</v>
      </c>
      <c r="B27" s="10" t="s">
        <v>130</v>
      </c>
      <c r="C27" s="14"/>
      <c r="E27" s="6"/>
      <c r="F27" s="12">
        <v>1388750000</v>
      </c>
      <c r="G27" s="6"/>
      <c r="H27" s="30">
        <f>F27/F25*1</f>
        <v>0.13540779589902843</v>
      </c>
      <c r="I27" s="6"/>
      <c r="J27" s="12">
        <v>0</v>
      </c>
      <c r="K27" s="6"/>
      <c r="L27" s="30">
        <f>J27/J25*1</f>
        <v>0</v>
      </c>
      <c r="M27" s="6"/>
      <c r="N27" s="8">
        <f t="shared" ref="N27:N34" si="3">F27-J27</f>
        <v>1388750000</v>
      </c>
      <c r="P27" s="30">
        <v>0</v>
      </c>
      <c r="R27" s="249" t="s">
        <v>466</v>
      </c>
      <c r="S27" s="250">
        <f>SUM(S21:S26)</f>
        <v>621342899.4800005</v>
      </c>
    </row>
    <row r="28" spans="1:19" x14ac:dyDescent="0.3">
      <c r="A28" s="104">
        <v>561802</v>
      </c>
      <c r="B28" s="10" t="s">
        <v>131</v>
      </c>
      <c r="C28" s="14"/>
      <c r="E28" s="6"/>
      <c r="F28" s="12">
        <v>3939800276</v>
      </c>
      <c r="G28" s="6"/>
      <c r="H28" s="30">
        <f>F28/F25*1</f>
        <v>0.3841437779697886</v>
      </c>
      <c r="I28" s="6"/>
      <c r="J28" s="12">
        <v>3487632520.5900002</v>
      </c>
      <c r="K28" s="6"/>
      <c r="L28" s="30">
        <f>J28/J25*1</f>
        <v>0.36326994973284404</v>
      </c>
      <c r="M28" s="6"/>
      <c r="N28" s="8">
        <f t="shared" si="3"/>
        <v>452167755.40999985</v>
      </c>
      <c r="P28" s="30">
        <f>N28/F28*1</f>
        <v>0.1147692075063959</v>
      </c>
    </row>
    <row r="29" spans="1:19" x14ac:dyDescent="0.3">
      <c r="A29" s="104">
        <v>561805</v>
      </c>
      <c r="B29" s="10" t="s">
        <v>132</v>
      </c>
      <c r="C29" s="14"/>
      <c r="E29" s="6"/>
      <c r="F29" s="12">
        <v>0</v>
      </c>
      <c r="G29" s="6"/>
      <c r="H29" s="30">
        <f>F29/F26*1</f>
        <v>0</v>
      </c>
      <c r="I29" s="6"/>
      <c r="J29" s="12">
        <v>0</v>
      </c>
      <c r="K29" s="6"/>
      <c r="L29" s="30">
        <f>J29/J26*1</f>
        <v>0</v>
      </c>
      <c r="M29" s="6"/>
      <c r="N29" s="8">
        <f t="shared" si="3"/>
        <v>0</v>
      </c>
      <c r="P29" s="30">
        <v>0</v>
      </c>
    </row>
    <row r="30" spans="1:19" x14ac:dyDescent="0.3">
      <c r="A30" s="104">
        <v>561807</v>
      </c>
      <c r="B30" s="10" t="s">
        <v>133</v>
      </c>
      <c r="C30" s="14"/>
      <c r="E30" s="6"/>
      <c r="F30" s="12">
        <v>778744559</v>
      </c>
      <c r="G30" s="6"/>
      <c r="H30" s="30">
        <f>F30/F25*1</f>
        <v>7.5930213719208578E-2</v>
      </c>
      <c r="I30" s="6"/>
      <c r="J30" s="12">
        <v>681556145</v>
      </c>
      <c r="K30" s="6"/>
      <c r="L30" s="30">
        <f>J30/J25*1</f>
        <v>7.0990525828786732E-2</v>
      </c>
      <c r="M30" s="6"/>
      <c r="N30" s="8">
        <f t="shared" si="3"/>
        <v>97188414</v>
      </c>
      <c r="P30" s="30">
        <f t="shared" ref="P30:P34" si="4">N30/F30*1</f>
        <v>0.12480140358836202</v>
      </c>
    </row>
    <row r="31" spans="1:19" x14ac:dyDescent="0.3">
      <c r="A31" s="104">
        <v>561809</v>
      </c>
      <c r="B31" s="10" t="s">
        <v>134</v>
      </c>
      <c r="C31" s="14"/>
      <c r="E31" s="6"/>
      <c r="F31" s="12">
        <v>131102722</v>
      </c>
      <c r="G31" s="6"/>
      <c r="H31" s="30">
        <f>F31/F25*1</f>
        <v>1.2782956343750183E-2</v>
      </c>
      <c r="I31" s="6"/>
      <c r="J31" s="12">
        <v>110237754</v>
      </c>
      <c r="K31" s="6"/>
      <c r="L31" s="30">
        <f>J31/J25*1</f>
        <v>1.148230586732431E-2</v>
      </c>
      <c r="M31" s="6"/>
      <c r="N31" s="8">
        <f t="shared" si="3"/>
        <v>20864968</v>
      </c>
      <c r="P31" s="30">
        <f t="shared" si="4"/>
        <v>0.15914976959822391</v>
      </c>
    </row>
    <row r="32" spans="1:19" x14ac:dyDescent="0.3">
      <c r="A32" s="104">
        <v>561810</v>
      </c>
      <c r="B32" s="10" t="s">
        <v>135</v>
      </c>
      <c r="C32" s="14"/>
      <c r="E32" s="6"/>
      <c r="F32" s="8">
        <v>1058163324</v>
      </c>
      <c r="G32" s="6"/>
      <c r="H32" s="30">
        <f>F32/F25*1</f>
        <v>0.10317448309921116</v>
      </c>
      <c r="I32" s="6"/>
      <c r="J32" s="8">
        <v>2532713411.5799999</v>
      </c>
      <c r="K32" s="6"/>
      <c r="L32" s="30">
        <f>J32/J25*1</f>
        <v>0.26380608286010615</v>
      </c>
      <c r="M32" s="6"/>
      <c r="N32" s="8">
        <f t="shared" si="3"/>
        <v>-1474550087.5799999</v>
      </c>
      <c r="P32" s="30">
        <f t="shared" si="4"/>
        <v>-1.3934995233117717</v>
      </c>
    </row>
    <row r="33" spans="1:16" x14ac:dyDescent="0.3">
      <c r="A33" s="104">
        <v>561811</v>
      </c>
      <c r="B33" s="10" t="s">
        <v>76</v>
      </c>
      <c r="C33" s="14"/>
      <c r="E33" s="6"/>
      <c r="F33" s="8">
        <v>1916014080</v>
      </c>
      <c r="G33" s="6"/>
      <c r="H33" s="30">
        <f>F33/F25*1</f>
        <v>0.18681781709040846</v>
      </c>
      <c r="I33" s="6"/>
      <c r="J33" s="8">
        <v>1806103800</v>
      </c>
      <c r="K33" s="6"/>
      <c r="L33" s="30">
        <f>J33/J25*1</f>
        <v>0.18812281189742608</v>
      </c>
      <c r="M33" s="6"/>
      <c r="N33" s="8">
        <f t="shared" si="3"/>
        <v>109910280</v>
      </c>
      <c r="P33" s="30">
        <f t="shared" si="4"/>
        <v>5.7364025216349139E-2</v>
      </c>
    </row>
    <row r="34" spans="1:16" x14ac:dyDescent="0.3">
      <c r="A34" s="104">
        <v>561890</v>
      </c>
      <c r="B34" s="10" t="s">
        <v>136</v>
      </c>
      <c r="C34" s="14"/>
      <c r="E34" s="6"/>
      <c r="F34" s="8">
        <v>1043481500</v>
      </c>
      <c r="G34" s="6"/>
      <c r="H34" s="30">
        <f>F34/F25*1</f>
        <v>0.10174295587860453</v>
      </c>
      <c r="I34" s="6"/>
      <c r="J34" s="8">
        <v>982419796</v>
      </c>
      <c r="K34" s="6"/>
      <c r="L34" s="30">
        <f>J34/J25*1</f>
        <v>0.10232832381351266</v>
      </c>
      <c r="M34" s="6"/>
      <c r="N34" s="8">
        <f t="shared" si="3"/>
        <v>61061704</v>
      </c>
      <c r="P34" s="30">
        <f t="shared" si="4"/>
        <v>5.8517284685928789E-2</v>
      </c>
    </row>
    <row r="35" spans="1:16" x14ac:dyDescent="0.3">
      <c r="C35" s="5"/>
      <c r="D35" s="7"/>
      <c r="F35" s="7"/>
    </row>
    <row r="36" spans="1:16" ht="16.2" thickBot="1" x14ac:dyDescent="0.35">
      <c r="A36" s="337" t="s">
        <v>158</v>
      </c>
      <c r="B36" s="337"/>
      <c r="C36" s="52"/>
      <c r="D36" s="52"/>
      <c r="E36" s="52"/>
      <c r="F36" s="53">
        <f>F9-F24</f>
        <v>1740022845</v>
      </c>
      <c r="G36" s="52"/>
      <c r="H36" s="58">
        <f>F36/F9*1</f>
        <v>0.14504929490835428</v>
      </c>
      <c r="I36" s="52"/>
      <c r="J36" s="53">
        <f>J9-J24</f>
        <v>1716197250.8299999</v>
      </c>
      <c r="K36" s="52"/>
      <c r="L36" s="58">
        <f>J36/J9*1</f>
        <v>0.1516495872540245</v>
      </c>
      <c r="M36" s="52"/>
      <c r="N36" s="53">
        <f>N9-N24</f>
        <v>23825594.170000076</v>
      </c>
      <c r="O36" s="52"/>
      <c r="P36" s="66">
        <f>N36/F36*1</f>
        <v>1.3692690437061518E-2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36" t="s">
        <v>162</v>
      </c>
      <c r="B38" s="336"/>
      <c r="C38" s="3"/>
      <c r="D38" s="56"/>
      <c r="E38" s="3"/>
      <c r="F38" s="23">
        <f>F40</f>
        <v>1475758765</v>
      </c>
      <c r="G38" s="3"/>
      <c r="H38" s="57">
        <f>F38/F9*1</f>
        <v>0.12302009076097717</v>
      </c>
      <c r="I38" s="3"/>
      <c r="J38" s="23">
        <f>J40</f>
        <v>1259501543.49</v>
      </c>
      <c r="K38" s="3"/>
      <c r="L38" s="57">
        <f>J38/J9*1</f>
        <v>0.1112942519420137</v>
      </c>
      <c r="M38" s="3"/>
      <c r="N38" s="23">
        <f>N40</f>
        <v>216257221.50999999</v>
      </c>
      <c r="O38" s="3"/>
      <c r="P38" s="57">
        <f>N38/F38*1</f>
        <v>0.14653968293388384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123</v>
      </c>
      <c r="C40" s="33"/>
      <c r="D40" s="31"/>
      <c r="E40" s="31"/>
      <c r="F40" s="34">
        <f>SUM(F41:F48)</f>
        <v>1475758765</v>
      </c>
      <c r="G40" s="31"/>
      <c r="H40" s="123">
        <f>F40/F9*1</f>
        <v>0.12302009076097717</v>
      </c>
      <c r="I40" s="31"/>
      <c r="J40" s="34">
        <f>SUM(J41:J48)</f>
        <v>1259501543.49</v>
      </c>
      <c r="K40" s="31"/>
      <c r="L40" s="123">
        <f>J40/J9*1</f>
        <v>0.1112942519420137</v>
      </c>
      <c r="M40" s="31"/>
      <c r="N40" s="34">
        <f>SUM(N41:N48)</f>
        <v>216257221.50999999</v>
      </c>
      <c r="O40" s="31"/>
      <c r="P40" s="123">
        <f>N40/F40*1</f>
        <v>0.14653968293388384</v>
      </c>
    </row>
    <row r="41" spans="1:16" ht="15" thickTop="1" x14ac:dyDescent="0.3">
      <c r="A41" s="104">
        <v>5101</v>
      </c>
      <c r="B41" s="10" t="s">
        <v>128</v>
      </c>
      <c r="C41" s="14"/>
      <c r="E41" s="6"/>
      <c r="F41" s="12">
        <v>559331530</v>
      </c>
      <c r="G41" s="6"/>
      <c r="H41" s="30">
        <f>F41/F40*1</f>
        <v>0.3790128463170605</v>
      </c>
      <c r="I41" s="6"/>
      <c r="J41" s="12">
        <v>512306538</v>
      </c>
      <c r="L41" s="30">
        <f>J41/J40*1</f>
        <v>0.40675340228677342</v>
      </c>
      <c r="N41" s="8">
        <f t="shared" ref="N41:N48" si="5">F41-J41</f>
        <v>47024992</v>
      </c>
      <c r="P41" s="30">
        <v>0</v>
      </c>
    </row>
    <row r="42" spans="1:16" x14ac:dyDescent="0.3">
      <c r="A42" s="104">
        <v>5102</v>
      </c>
      <c r="B42" s="10" t="s">
        <v>124</v>
      </c>
      <c r="C42" s="14"/>
      <c r="E42" s="6"/>
      <c r="F42" s="12">
        <v>0</v>
      </c>
      <c r="G42" s="6"/>
      <c r="H42" s="30">
        <f>F42/F40*1</f>
        <v>0</v>
      </c>
      <c r="I42" s="6"/>
      <c r="J42" s="12">
        <v>0</v>
      </c>
      <c r="L42" s="30">
        <f>J42/J40*1</f>
        <v>0</v>
      </c>
      <c r="N42" s="8">
        <f t="shared" si="5"/>
        <v>0</v>
      </c>
      <c r="P42" s="30">
        <v>0</v>
      </c>
    </row>
    <row r="43" spans="1:16" x14ac:dyDescent="0.3">
      <c r="A43" s="104">
        <v>5103</v>
      </c>
      <c r="B43" s="10" t="s">
        <v>125</v>
      </c>
      <c r="C43" s="14"/>
      <c r="E43" s="6"/>
      <c r="F43" s="12">
        <v>128977400</v>
      </c>
      <c r="G43" s="6"/>
      <c r="H43" s="30">
        <f>F43/F40*1</f>
        <v>8.7397346408442309E-2</v>
      </c>
      <c r="I43" s="6"/>
      <c r="J43" s="12">
        <v>86564100</v>
      </c>
      <c r="L43" s="30">
        <f>J43/J40*1</f>
        <v>6.8728855829851776E-2</v>
      </c>
      <c r="N43" s="8">
        <f t="shared" si="5"/>
        <v>42413300</v>
      </c>
      <c r="P43" s="30">
        <f t="shared" ref="P43:P48" si="6">N43/F43*1</f>
        <v>0.32884288255151678</v>
      </c>
    </row>
    <row r="44" spans="1:16" x14ac:dyDescent="0.3">
      <c r="A44" s="104">
        <v>5107</v>
      </c>
      <c r="B44" s="10" t="s">
        <v>126</v>
      </c>
      <c r="C44" s="14"/>
      <c r="E44" s="6"/>
      <c r="F44" s="12">
        <v>198689385</v>
      </c>
      <c r="G44" s="6"/>
      <c r="H44" s="30">
        <f>F44/F40*1</f>
        <v>0.1346354090602335</v>
      </c>
      <c r="I44" s="6"/>
      <c r="J44" s="12">
        <v>195569175</v>
      </c>
      <c r="L44" s="30">
        <f>J44/J40*1</f>
        <v>0.15527505782810719</v>
      </c>
      <c r="N44" s="8">
        <f t="shared" si="5"/>
        <v>3120210</v>
      </c>
      <c r="P44" s="30">
        <f t="shared" si="6"/>
        <v>1.5703959222582525E-2</v>
      </c>
    </row>
    <row r="45" spans="1:16" x14ac:dyDescent="0.3">
      <c r="A45" s="104">
        <v>5108</v>
      </c>
      <c r="B45" s="10" t="s">
        <v>127</v>
      </c>
      <c r="C45" s="14"/>
      <c r="E45" s="6"/>
      <c r="F45" s="12">
        <v>5010500</v>
      </c>
      <c r="G45" s="6"/>
      <c r="H45" s="30">
        <f>F45/F40*1</f>
        <v>3.3952026027776971E-3</v>
      </c>
      <c r="I45" s="6"/>
      <c r="J45" s="12">
        <v>13471400</v>
      </c>
      <c r="L45" s="30">
        <f>J45/J40*1</f>
        <v>1.0695818571743542E-2</v>
      </c>
      <c r="N45" s="8">
        <f t="shared" si="5"/>
        <v>-8460900</v>
      </c>
      <c r="P45" s="30">
        <f t="shared" si="6"/>
        <v>-1.6886338688753617</v>
      </c>
    </row>
    <row r="46" spans="1:16" x14ac:dyDescent="0.3">
      <c r="A46" s="104">
        <v>5111</v>
      </c>
      <c r="B46" s="10" t="s">
        <v>164</v>
      </c>
      <c r="C46" s="14"/>
      <c r="E46" s="6"/>
      <c r="F46" s="12">
        <v>334426257</v>
      </c>
      <c r="G46" s="6"/>
      <c r="H46" s="30">
        <f>F46/F40*1</f>
        <v>0.22661309214721148</v>
      </c>
      <c r="I46" s="6"/>
      <c r="J46" s="12">
        <v>188801536.49000001</v>
      </c>
      <c r="K46" s="6"/>
      <c r="L46" s="30">
        <f>J46/J40*1</f>
        <v>0.14990179048676888</v>
      </c>
      <c r="M46" s="6"/>
      <c r="N46" s="8">
        <f t="shared" si="5"/>
        <v>145624720.50999999</v>
      </c>
      <c r="P46" s="30">
        <f t="shared" si="6"/>
        <v>0.43544643239540842</v>
      </c>
    </row>
    <row r="47" spans="1:16" x14ac:dyDescent="0.3">
      <c r="A47" s="104">
        <v>5120</v>
      </c>
      <c r="B47" s="10" t="s">
        <v>165</v>
      </c>
      <c r="C47" s="14"/>
      <c r="E47" s="6"/>
      <c r="F47" s="12">
        <v>121380829</v>
      </c>
      <c r="G47" s="6"/>
      <c r="H47" s="30">
        <f>F47/F40*1</f>
        <v>8.2249776778388309E-2</v>
      </c>
      <c r="I47" s="6"/>
      <c r="J47" s="12">
        <v>134845930</v>
      </c>
      <c r="L47" s="30">
        <f>J47/J40*1</f>
        <v>0.10706293350490891</v>
      </c>
      <c r="N47" s="8">
        <f t="shared" si="5"/>
        <v>-13465101</v>
      </c>
      <c r="P47" s="30">
        <f t="shared" si="6"/>
        <v>-0.11093268278798787</v>
      </c>
    </row>
    <row r="48" spans="1:16" x14ac:dyDescent="0.3">
      <c r="A48" s="104">
        <v>5360</v>
      </c>
      <c r="B48" s="10" t="s">
        <v>129</v>
      </c>
      <c r="C48" s="14"/>
      <c r="E48" s="6"/>
      <c r="F48" s="12">
        <v>127942864</v>
      </c>
      <c r="G48" s="6"/>
      <c r="H48" s="30">
        <f>F48/F40*1</f>
        <v>8.6696326685886227E-2</v>
      </c>
      <c r="I48" s="6"/>
      <c r="J48" s="12">
        <v>127942864</v>
      </c>
      <c r="L48" s="30">
        <f>J48/J40*1</f>
        <v>0.10158214149184631</v>
      </c>
      <c r="N48" s="8">
        <f t="shared" si="5"/>
        <v>0</v>
      </c>
      <c r="P48" s="30">
        <f t="shared" si="6"/>
        <v>0</v>
      </c>
    </row>
    <row r="49" spans="1:16" ht="16.2" thickBot="1" x14ac:dyDescent="0.35">
      <c r="A49" s="337" t="s">
        <v>161</v>
      </c>
      <c r="B49" s="337"/>
      <c r="C49" s="52"/>
      <c r="D49" s="52"/>
      <c r="E49" s="52"/>
      <c r="F49" s="53">
        <f>F36-F38</f>
        <v>264264080</v>
      </c>
      <c r="G49" s="52"/>
      <c r="H49" s="58">
        <f>F49/F9*1</f>
        <v>2.2029204147377118E-2</v>
      </c>
      <c r="I49" s="52"/>
      <c r="J49" s="53">
        <f>J36-J38</f>
        <v>456695707.33999991</v>
      </c>
      <c r="K49" s="52"/>
      <c r="L49" s="58">
        <f>J49/J9*1</f>
        <v>4.0355335312010805E-2</v>
      </c>
      <c r="M49" s="52"/>
      <c r="N49" s="53">
        <f>N36-N38</f>
        <v>-192431627.33999991</v>
      </c>
      <c r="O49" s="52"/>
      <c r="P49" s="66">
        <f>N49/F49*1</f>
        <v>-0.72817927937841542</v>
      </c>
    </row>
    <row r="50" spans="1:16" ht="15" thickTop="1" x14ac:dyDescent="0.3"/>
    <row r="53" spans="1:16" ht="15" thickBot="1" x14ac:dyDescent="0.35">
      <c r="A53" s="106">
        <v>48</v>
      </c>
      <c r="B53" s="32" t="s">
        <v>114</v>
      </c>
      <c r="C53" s="33"/>
      <c r="D53" s="31"/>
      <c r="E53" s="31"/>
      <c r="F53" s="34">
        <f>F55+F59+F62+F68+F70</f>
        <v>271592393.88</v>
      </c>
      <c r="G53" s="31"/>
      <c r="H53" s="123">
        <f>F53/F9*1</f>
        <v>2.2640096564229901E-2</v>
      </c>
      <c r="I53" s="31"/>
      <c r="J53" s="34">
        <f>J55+J59+J62+J68+J70</f>
        <v>279399652.19</v>
      </c>
      <c r="K53" s="31"/>
      <c r="L53" s="123">
        <f>J53/J9*1</f>
        <v>2.4688794899910139E-2</v>
      </c>
      <c r="M53" s="31"/>
      <c r="N53" s="34">
        <f>N55+N59+N62+N68+N70</f>
        <v>-25135544.479999997</v>
      </c>
      <c r="O53" s="31"/>
      <c r="P53" s="123">
        <f t="shared" ref="P53:P66" si="7">N53/F53*1</f>
        <v>-9.2548779149926597E-2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115</v>
      </c>
      <c r="C55" s="33"/>
      <c r="D55" s="31"/>
      <c r="E55" s="31"/>
      <c r="F55" s="34">
        <f>SUM(F56:F57)</f>
        <v>177207896.17000002</v>
      </c>
      <c r="G55" s="31"/>
      <c r="H55" s="123">
        <f>F55/F53*1</f>
        <v>0.65247738951149459</v>
      </c>
      <c r="I55" s="31"/>
      <c r="J55" s="34">
        <f>SUM(J56:J57)</f>
        <v>108412008.08</v>
      </c>
      <c r="K55" s="31"/>
      <c r="L55" s="123">
        <f>J55/J53*1</f>
        <v>0.388017691612145</v>
      </c>
      <c r="M55" s="31"/>
      <c r="N55" s="34">
        <f>SUM(N56:N57)</f>
        <v>68795888.090000004</v>
      </c>
      <c r="O55" s="31"/>
      <c r="P55" s="123">
        <f t="shared" si="7"/>
        <v>0.38822134666054819</v>
      </c>
    </row>
    <row r="56" spans="1:16" ht="15" thickTop="1" x14ac:dyDescent="0.3">
      <c r="A56" s="104">
        <v>480201</v>
      </c>
      <c r="B56" s="10" t="s">
        <v>452</v>
      </c>
      <c r="C56" s="14"/>
      <c r="E56" s="6"/>
      <c r="F56" s="8">
        <v>111836120</v>
      </c>
      <c r="G56" s="6"/>
      <c r="H56" s="30">
        <f>F56/F55*1</f>
        <v>0.63110122301047344</v>
      </c>
      <c r="I56" s="6"/>
      <c r="J56" s="8">
        <v>89395820</v>
      </c>
      <c r="L56" s="30">
        <v>0</v>
      </c>
      <c r="N56" s="8">
        <f t="shared" ref="N56:N57" si="8">F56-J56</f>
        <v>22440300</v>
      </c>
      <c r="P56" s="30">
        <v>0</v>
      </c>
    </row>
    <row r="57" spans="1:16" x14ac:dyDescent="0.3">
      <c r="A57" s="104">
        <v>480204</v>
      </c>
      <c r="B57" s="10" t="s">
        <v>116</v>
      </c>
      <c r="C57" s="14"/>
      <c r="E57" s="6"/>
      <c r="F57" s="8">
        <v>65371776.170000002</v>
      </c>
      <c r="G57" s="6"/>
      <c r="H57" s="30">
        <f>F57/F55*1</f>
        <v>0.3688987769895265</v>
      </c>
      <c r="I57" s="6"/>
      <c r="J57" s="8">
        <v>19016188.079999998</v>
      </c>
      <c r="L57" s="30">
        <v>0</v>
      </c>
      <c r="N57" s="8">
        <f t="shared" si="8"/>
        <v>46355588.090000004</v>
      </c>
      <c r="P57" s="30">
        <f t="shared" si="7"/>
        <v>0.70910706127139334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117</v>
      </c>
      <c r="C59" s="33"/>
      <c r="D59" s="31"/>
      <c r="E59" s="31"/>
      <c r="F59" s="34">
        <f>F60</f>
        <v>9697605.1699999999</v>
      </c>
      <c r="G59" s="31"/>
      <c r="H59" s="123">
        <f>F59/F53*1</f>
        <v>3.5706468179976997E-2</v>
      </c>
      <c r="I59" s="31"/>
      <c r="J59" s="34">
        <f>J60</f>
        <v>5097</v>
      </c>
      <c r="K59" s="31"/>
      <c r="L59" s="123">
        <f>J59/J53*1</f>
        <v>1.8242685558298009E-5</v>
      </c>
      <c r="M59" s="31"/>
      <c r="N59" s="34">
        <f>N60</f>
        <v>0</v>
      </c>
      <c r="O59" s="31"/>
      <c r="P59" s="123">
        <f t="shared" si="7"/>
        <v>0</v>
      </c>
    </row>
    <row r="60" spans="1:16" ht="15" thickTop="1" x14ac:dyDescent="0.3">
      <c r="A60" s="104">
        <v>480590</v>
      </c>
      <c r="B60" s="10" t="s">
        <v>117</v>
      </c>
      <c r="C60" s="14"/>
      <c r="E60" s="6"/>
      <c r="F60" s="8">
        <v>9697605.1699999999</v>
      </c>
      <c r="G60" s="6"/>
      <c r="H60" s="30">
        <f>F60/F55*1</f>
        <v>5.4724452914315068E-2</v>
      </c>
      <c r="I60" s="6"/>
      <c r="J60" s="8">
        <v>5097</v>
      </c>
      <c r="L60" s="30">
        <v>0</v>
      </c>
      <c r="N60" s="8">
        <v>0</v>
      </c>
      <c r="P60" s="30">
        <f t="shared" si="7"/>
        <v>0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118</v>
      </c>
      <c r="C62" s="33"/>
      <c r="D62" s="31"/>
      <c r="E62" s="31"/>
      <c r="F62" s="34">
        <f>SUM(F63:F67)</f>
        <v>84686892.540000007</v>
      </c>
      <c r="G62" s="31"/>
      <c r="H62" s="123">
        <f>F62/F53*1</f>
        <v>0.3118161423085285</v>
      </c>
      <c r="I62" s="31"/>
      <c r="J62" s="34">
        <f>SUM(J63:J67)</f>
        <v>97615670.109999999</v>
      </c>
      <c r="K62" s="31"/>
      <c r="L62" s="123">
        <f>J62/J53*1</f>
        <v>0.34937649114759267</v>
      </c>
      <c r="M62" s="31"/>
      <c r="N62" s="34">
        <f>SUM(N63:N67)</f>
        <v>-15753627.57</v>
      </c>
      <c r="O62" s="31"/>
      <c r="P62" s="123">
        <f t="shared" si="7"/>
        <v>-0.18602202888196798</v>
      </c>
    </row>
    <row r="63" spans="1:16" ht="15" thickTop="1" x14ac:dyDescent="0.3">
      <c r="A63" s="104">
        <v>480817</v>
      </c>
      <c r="B63" s="10" t="s">
        <v>119</v>
      </c>
      <c r="C63" s="14"/>
      <c r="E63" s="6"/>
      <c r="F63" s="12">
        <v>56842480</v>
      </c>
      <c r="G63" s="6"/>
      <c r="H63" s="30">
        <f>F63/F62*1</f>
        <v>0.6712075304115297</v>
      </c>
      <c r="I63" s="6"/>
      <c r="J63" s="12">
        <v>56850845</v>
      </c>
      <c r="K63" s="6"/>
      <c r="L63" s="30">
        <f>J63/J62*1</f>
        <v>0.58239465995507267</v>
      </c>
      <c r="M63" s="6"/>
      <c r="N63" s="8">
        <f t="shared" ref="N63:N67" si="9">F63-J63</f>
        <v>-8365</v>
      </c>
      <c r="P63" s="30">
        <f t="shared" si="7"/>
        <v>-1.4716106686407771E-4</v>
      </c>
    </row>
    <row r="64" spans="1:16" x14ac:dyDescent="0.3">
      <c r="A64" s="104">
        <v>480818</v>
      </c>
      <c r="B64" s="10" t="s">
        <v>368</v>
      </c>
      <c r="C64" s="14"/>
      <c r="E64" s="6"/>
      <c r="F64" s="12">
        <v>2403600</v>
      </c>
      <c r="G64" s="6"/>
      <c r="H64" s="30">
        <f>F64/F62*1</f>
        <v>2.8382196204267525E-2</v>
      </c>
      <c r="I64" s="6"/>
      <c r="J64" s="12">
        <v>0</v>
      </c>
      <c r="K64" s="6"/>
      <c r="L64" s="30">
        <f>J64/J63*1</f>
        <v>0</v>
      </c>
      <c r="M64" s="6"/>
      <c r="N64" s="8"/>
      <c r="P64" s="30">
        <f t="shared" si="7"/>
        <v>0</v>
      </c>
    </row>
    <row r="65" spans="1:16" x14ac:dyDescent="0.3">
      <c r="A65" s="104">
        <v>480819</v>
      </c>
      <c r="B65" s="10" t="s">
        <v>369</v>
      </c>
      <c r="C65" s="14"/>
      <c r="E65" s="6"/>
      <c r="F65" s="12">
        <v>421250</v>
      </c>
      <c r="G65" s="6"/>
      <c r="H65" s="30">
        <f>F65/F62*1</f>
        <v>4.9742054214709994E-3</v>
      </c>
      <c r="I65" s="6"/>
      <c r="J65" s="12">
        <v>0</v>
      </c>
      <c r="K65" s="6"/>
      <c r="L65" s="30">
        <f>J65/J62*1</f>
        <v>0</v>
      </c>
      <c r="M65" s="6"/>
      <c r="N65" s="8"/>
      <c r="P65" s="30">
        <f t="shared" si="7"/>
        <v>0</v>
      </c>
    </row>
    <row r="66" spans="1:16" x14ac:dyDescent="0.3">
      <c r="A66" s="104">
        <v>480826</v>
      </c>
      <c r="B66" s="10" t="s">
        <v>120</v>
      </c>
      <c r="C66" s="14"/>
      <c r="E66" s="6"/>
      <c r="F66" s="12">
        <v>19223739</v>
      </c>
      <c r="G66" s="6"/>
      <c r="H66" s="30">
        <f>F66/F62*1</f>
        <v>0.22699780831986588</v>
      </c>
      <c r="I66" s="6"/>
      <c r="J66" s="12">
        <v>17182090</v>
      </c>
      <c r="K66" s="6"/>
      <c r="L66" s="30">
        <f>J66/J62*1</f>
        <v>0.17601774367412576</v>
      </c>
      <c r="M66" s="6"/>
      <c r="N66" s="8">
        <f t="shared" si="9"/>
        <v>2041649</v>
      </c>
      <c r="P66" s="30">
        <f t="shared" si="7"/>
        <v>0.10620457341831369</v>
      </c>
    </row>
    <row r="67" spans="1:16" x14ac:dyDescent="0.3">
      <c r="A67" s="104">
        <v>480890</v>
      </c>
      <c r="B67" s="10" t="s">
        <v>121</v>
      </c>
      <c r="C67" s="14"/>
      <c r="E67" s="6"/>
      <c r="F67" s="12">
        <v>5795823.54</v>
      </c>
      <c r="G67" s="6"/>
      <c r="H67" s="30">
        <f>F67/F62*1</f>
        <v>6.8438259642865859E-2</v>
      </c>
      <c r="I67" s="6"/>
      <c r="J67" s="12">
        <v>23582735.109999999</v>
      </c>
      <c r="K67" s="6"/>
      <c r="L67" s="30">
        <f>J67/J62*1</f>
        <v>0.24158759637080157</v>
      </c>
      <c r="M67" s="6"/>
      <c r="N67" s="8">
        <f t="shared" si="9"/>
        <v>-17786911.57</v>
      </c>
      <c r="P67" s="30">
        <v>-1</v>
      </c>
    </row>
    <row r="68" spans="1:16" ht="15" thickBot="1" x14ac:dyDescent="0.35">
      <c r="A68" s="106">
        <v>4810</v>
      </c>
      <c r="B68" s="32" t="s">
        <v>118</v>
      </c>
      <c r="C68" s="33"/>
      <c r="D68" s="31"/>
      <c r="E68" s="31"/>
      <c r="F68" s="34">
        <f>F69</f>
        <v>0</v>
      </c>
      <c r="G68" s="31"/>
      <c r="H68" s="123">
        <f>F68/F53*1</f>
        <v>0</v>
      </c>
      <c r="I68" s="31"/>
      <c r="J68" s="34">
        <f>J69</f>
        <v>70961413</v>
      </c>
      <c r="K68" s="31"/>
      <c r="L68" s="123">
        <f>J68/J53*1</f>
        <v>0.25397817228399466</v>
      </c>
      <c r="M68" s="31"/>
      <c r="N68" s="34">
        <f>SUM(N69:N72)</f>
        <v>-75772341</v>
      </c>
      <c r="O68" s="31"/>
      <c r="P68" s="123">
        <v>1</v>
      </c>
    </row>
    <row r="69" spans="1:16" ht="15" thickTop="1" x14ac:dyDescent="0.3">
      <c r="A69" s="104">
        <v>481090</v>
      </c>
      <c r="B69" s="10" t="s">
        <v>122</v>
      </c>
      <c r="C69" s="14"/>
      <c r="E69" s="6"/>
      <c r="F69" s="12">
        <v>0</v>
      </c>
      <c r="G69" s="6"/>
      <c r="H69" s="30">
        <f>F69/F64*1</f>
        <v>0</v>
      </c>
      <c r="I69" s="6"/>
      <c r="J69" s="12">
        <v>70961413</v>
      </c>
      <c r="K69" s="6"/>
      <c r="L69" s="30">
        <f>J69/J68*1</f>
        <v>1</v>
      </c>
      <c r="M69" s="6"/>
      <c r="N69" s="8">
        <f t="shared" ref="N69" si="10">F69-J69</f>
        <v>-70961413</v>
      </c>
      <c r="P69" s="30">
        <v>1</v>
      </c>
    </row>
    <row r="70" spans="1:16" ht="15" thickBot="1" x14ac:dyDescent="0.35">
      <c r="A70" s="106">
        <v>4815</v>
      </c>
      <c r="B70" s="32" t="s">
        <v>477</v>
      </c>
      <c r="C70" s="33"/>
      <c r="D70" s="31"/>
      <c r="E70" s="31"/>
      <c r="F70" s="34">
        <f>F71</f>
        <v>0</v>
      </c>
      <c r="G70" s="31"/>
      <c r="H70" s="123">
        <f>F70/F55*1</f>
        <v>0</v>
      </c>
      <c r="I70" s="31"/>
      <c r="J70" s="34">
        <f>J71</f>
        <v>2405464</v>
      </c>
      <c r="K70" s="31"/>
      <c r="L70" s="123">
        <f>J70/J55*1</f>
        <v>2.2188169397479904E-2</v>
      </c>
      <c r="M70" s="31"/>
      <c r="N70" s="34">
        <f>N71</f>
        <v>-2405464</v>
      </c>
      <c r="O70" s="31"/>
      <c r="P70" s="123">
        <v>1</v>
      </c>
    </row>
    <row r="71" spans="1:16" ht="15" thickTop="1" x14ac:dyDescent="0.3">
      <c r="A71" s="104">
        <v>481559</v>
      </c>
      <c r="B71" s="10" t="s">
        <v>114</v>
      </c>
      <c r="C71" s="14"/>
      <c r="E71" s="6"/>
      <c r="F71" s="12">
        <v>0</v>
      </c>
      <c r="G71" s="6"/>
      <c r="H71" s="30">
        <f>F71/F66*1</f>
        <v>0</v>
      </c>
      <c r="I71" s="6"/>
      <c r="J71" s="12">
        <v>2405464</v>
      </c>
      <c r="K71" s="6"/>
      <c r="L71" s="30">
        <f>J71/J70*1</f>
        <v>1</v>
      </c>
      <c r="M71" s="6"/>
      <c r="N71" s="8">
        <f t="shared" ref="N71" si="11">F71-J71</f>
        <v>-2405464</v>
      </c>
      <c r="P71" s="30">
        <v>1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454</v>
      </c>
      <c r="C73" s="172"/>
      <c r="D73" s="32"/>
      <c r="E73" s="173"/>
      <c r="F73" s="34">
        <f>F75+F78+F81+F84</f>
        <v>1963428.71</v>
      </c>
      <c r="G73" s="32"/>
      <c r="H73" s="123">
        <f>F73/F57*1</f>
        <v>3.0034807451063936E-2</v>
      </c>
      <c r="I73" s="32"/>
      <c r="J73" s="34">
        <f>J75+J78+J81+J84</f>
        <v>114752460.05</v>
      </c>
      <c r="K73" s="32"/>
      <c r="L73" s="123">
        <f>J73/J57*1</f>
        <v>6.0344617736868749</v>
      </c>
      <c r="M73" s="32"/>
      <c r="N73" s="34">
        <f>N75</f>
        <v>-400450.05000000005</v>
      </c>
      <c r="O73" s="32"/>
      <c r="P73" s="123">
        <f>N73/F73*1</f>
        <v>-0.20395446392346991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137</v>
      </c>
      <c r="C75" s="33"/>
      <c r="D75" s="31"/>
      <c r="E75" s="31"/>
      <c r="F75" s="34">
        <f>F76</f>
        <v>140010</v>
      </c>
      <c r="G75" s="31"/>
      <c r="H75" s="123">
        <f>F75/F53*1</f>
        <v>5.1551517330732696E-4</v>
      </c>
      <c r="I75" s="31"/>
      <c r="J75" s="34">
        <f>J76</f>
        <v>540460.05000000005</v>
      </c>
      <c r="K75" s="31"/>
      <c r="L75" s="123">
        <f>J75/J53*1</f>
        <v>1.9343619283837593E-3</v>
      </c>
      <c r="M75" s="31"/>
      <c r="N75" s="34">
        <f>N76</f>
        <v>-400450.05000000005</v>
      </c>
      <c r="O75" s="31"/>
      <c r="P75" s="123">
        <f>N75/F75*1</f>
        <v>-2.8601532033426187</v>
      </c>
    </row>
    <row r="76" spans="1:16" ht="15" thickTop="1" x14ac:dyDescent="0.3">
      <c r="A76" s="104">
        <v>580490</v>
      </c>
      <c r="B76" s="10" t="s">
        <v>137</v>
      </c>
      <c r="C76" s="14"/>
      <c r="E76" s="6"/>
      <c r="F76" s="12">
        <v>140010</v>
      </c>
      <c r="G76" s="6"/>
      <c r="H76" s="37">
        <f>F76/F75*1</f>
        <v>1</v>
      </c>
      <c r="I76" s="6"/>
      <c r="J76" s="12">
        <v>540460.05000000005</v>
      </c>
      <c r="L76" s="37">
        <f>J76/J73*1</f>
        <v>4.7097905331572893E-3</v>
      </c>
      <c r="N76" s="21">
        <f t="shared" ref="N76" si="12">F76-J76</f>
        <v>-400450.05000000005</v>
      </c>
      <c r="P76" s="37">
        <f t="shared" ref="P76" si="13">N76/F76*1</f>
        <v>-2.8601532033426187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163</v>
      </c>
      <c r="C78" s="172"/>
      <c r="D78" s="32"/>
      <c r="E78" s="173"/>
      <c r="F78" s="285">
        <f>F79</f>
        <v>0</v>
      </c>
      <c r="G78" s="173"/>
      <c r="H78" s="123">
        <f>F78/F75*1</f>
        <v>0</v>
      </c>
      <c r="I78" s="173"/>
      <c r="J78" s="285">
        <f>J79</f>
        <v>0</v>
      </c>
      <c r="K78" s="32"/>
      <c r="L78" s="123">
        <f>J78/J75*1</f>
        <v>0</v>
      </c>
      <c r="M78" s="32"/>
      <c r="N78" s="45">
        <f t="shared" ref="N78:N85" si="14">F78-J78</f>
        <v>0</v>
      </c>
      <c r="O78" s="32"/>
      <c r="P78" s="123">
        <v>1</v>
      </c>
    </row>
    <row r="79" spans="1:16" ht="15" thickTop="1" x14ac:dyDescent="0.3">
      <c r="A79" s="104">
        <v>581090</v>
      </c>
      <c r="B79" s="17" t="s">
        <v>163</v>
      </c>
      <c r="C79" s="14"/>
      <c r="E79" s="6"/>
      <c r="F79" s="12">
        <v>0</v>
      </c>
      <c r="G79" s="6"/>
      <c r="H79" s="37">
        <f>F79/F75*1</f>
        <v>0</v>
      </c>
      <c r="I79" s="6"/>
      <c r="J79" s="12">
        <v>0</v>
      </c>
      <c r="L79" s="37" t="e">
        <f>J79/J78*1</f>
        <v>#DIV/0!</v>
      </c>
      <c r="N79" s="21">
        <f t="shared" si="14"/>
        <v>0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138</v>
      </c>
      <c r="C81" s="172"/>
      <c r="D81" s="32"/>
      <c r="E81" s="173"/>
      <c r="F81" s="285">
        <f>F82</f>
        <v>0</v>
      </c>
      <c r="G81" s="173"/>
      <c r="H81" s="123">
        <f>F81/F75*1</f>
        <v>0</v>
      </c>
      <c r="I81" s="173"/>
      <c r="J81" s="285">
        <f>J82</f>
        <v>106244000</v>
      </c>
      <c r="K81" s="32"/>
      <c r="L81" s="123">
        <f>J81/J75*1</f>
        <v>196.58067233646594</v>
      </c>
      <c r="M81" s="32"/>
      <c r="N81" s="45">
        <f t="shared" si="14"/>
        <v>-106244000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455</v>
      </c>
      <c r="C82" s="14"/>
      <c r="E82" s="6"/>
      <c r="F82" s="12">
        <v>0</v>
      </c>
      <c r="G82" s="6"/>
      <c r="H82" s="37">
        <f>F82/F75*1</f>
        <v>0</v>
      </c>
      <c r="I82" s="6"/>
      <c r="J82" s="12">
        <v>106244000</v>
      </c>
      <c r="L82" s="37">
        <v>0</v>
      </c>
      <c r="N82" s="21">
        <f t="shared" si="14"/>
        <v>-106244000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139</v>
      </c>
      <c r="C84" s="172"/>
      <c r="D84" s="32"/>
      <c r="E84" s="173"/>
      <c r="F84" s="285">
        <f>F85</f>
        <v>1823418.71</v>
      </c>
      <c r="G84" s="173"/>
      <c r="H84" s="123">
        <f>F84/F75*1</f>
        <v>13.023489107920863</v>
      </c>
      <c r="I84" s="173"/>
      <c r="J84" s="285">
        <f>J85</f>
        <v>7968000</v>
      </c>
      <c r="K84" s="32"/>
      <c r="L84" s="123">
        <f>J84/J75*1</f>
        <v>14.742995342578974</v>
      </c>
      <c r="M84" s="32"/>
      <c r="N84" s="45">
        <f t="shared" si="14"/>
        <v>-6144581.29</v>
      </c>
      <c r="O84" s="32"/>
      <c r="P84" s="123">
        <f t="shared" ref="P84:P85" si="15">N84/F84*1</f>
        <v>-3.369813667207572</v>
      </c>
    </row>
    <row r="85" spans="1:16" ht="15" thickTop="1" x14ac:dyDescent="0.3">
      <c r="A85" s="104">
        <v>589090</v>
      </c>
      <c r="B85" s="10" t="s">
        <v>139</v>
      </c>
      <c r="C85" s="14"/>
      <c r="E85" s="6"/>
      <c r="F85" s="12">
        <v>1823418.71</v>
      </c>
      <c r="G85" s="6"/>
      <c r="H85" s="37">
        <f>F85/F84*1</f>
        <v>1</v>
      </c>
      <c r="I85" s="6"/>
      <c r="J85" s="12">
        <v>7968000</v>
      </c>
      <c r="L85" s="37">
        <f>J85/J84*1</f>
        <v>1</v>
      </c>
      <c r="N85" s="21">
        <f t="shared" si="14"/>
        <v>-6144581.29</v>
      </c>
      <c r="P85" s="37">
        <f t="shared" si="15"/>
        <v>-3.369813667207572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37" t="s">
        <v>161</v>
      </c>
      <c r="B87" s="337"/>
      <c r="C87" s="52"/>
      <c r="D87" s="52"/>
      <c r="E87" s="52"/>
      <c r="F87" s="53">
        <f>F49+F53-F73</f>
        <v>533893045.17000002</v>
      </c>
      <c r="G87" s="52"/>
      <c r="H87" s="58">
        <f>F87/F9*1</f>
        <v>4.4505628176613188E-2</v>
      </c>
      <c r="I87" s="52"/>
      <c r="J87" s="53">
        <f>J49+J53-J73</f>
        <v>621342899.48000002</v>
      </c>
      <c r="K87" s="52"/>
      <c r="L87" s="58">
        <f>J87/J9*1</f>
        <v>5.4904175032205869E-2</v>
      </c>
      <c r="M87" s="52"/>
      <c r="N87" s="53">
        <f>F87-J87</f>
        <v>-87449854.310000002</v>
      </c>
      <c r="O87" s="52"/>
      <c r="P87" s="66">
        <f>N87/F87*1</f>
        <v>-0.16379657892369545</v>
      </c>
    </row>
    <row r="88" spans="1:16" ht="15" thickTop="1" x14ac:dyDescent="0.3">
      <c r="C88" s="5"/>
      <c r="D88" s="7"/>
      <c r="J88" s="7"/>
      <c r="N88" s="7"/>
    </row>
    <row r="89" spans="1:16" x14ac:dyDescent="0.3">
      <c r="C89" s="5"/>
      <c r="D89" s="7"/>
      <c r="F89" s="77">
        <f>F87-'Balance de Prueba Abril 2024'!E241</f>
        <v>0</v>
      </c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449</v>
      </c>
      <c r="C97" s="14"/>
      <c r="D97" s="8"/>
      <c r="E97" s="6"/>
      <c r="F97" s="6"/>
      <c r="G97" s="6"/>
      <c r="H97" s="6"/>
      <c r="I97" s="6"/>
      <c r="J97" s="8"/>
      <c r="K97" s="6"/>
      <c r="L97" s="322" t="s">
        <v>462</v>
      </c>
      <c r="M97" s="322"/>
      <c r="N97" s="322"/>
      <c r="O97" s="322"/>
      <c r="P97" s="322"/>
    </row>
    <row r="98" spans="1:16" x14ac:dyDescent="0.3">
      <c r="A98" s="6"/>
      <c r="B98" s="98" t="s">
        <v>156</v>
      </c>
      <c r="C98" s="14"/>
      <c r="D98" s="8"/>
      <c r="E98" s="6"/>
      <c r="F98" s="167"/>
      <c r="G98" s="6"/>
      <c r="H98" s="6"/>
      <c r="I98" s="6"/>
      <c r="J98" s="167"/>
      <c r="K98" s="6"/>
      <c r="L98" s="330" t="s">
        <v>458</v>
      </c>
      <c r="M98" s="330"/>
      <c r="N98" s="330"/>
      <c r="O98" s="330"/>
      <c r="P98" s="330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338"/>
      <c r="G103" s="338"/>
      <c r="H103" s="338"/>
      <c r="I103" s="338"/>
      <c r="J103" s="338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30" t="s">
        <v>157</v>
      </c>
      <c r="G104" s="330"/>
      <c r="H104" s="330"/>
      <c r="I104" s="330"/>
      <c r="J104" s="330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29" t="s">
        <v>247</v>
      </c>
      <c r="G105" s="329"/>
      <c r="H105" s="329"/>
      <c r="I105" s="329"/>
      <c r="J105" s="329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30" t="s">
        <v>459</v>
      </c>
      <c r="G106" s="330"/>
      <c r="H106" s="330"/>
      <c r="I106" s="330"/>
      <c r="J106" s="330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</sheetData>
  <mergeCells count="20">
    <mergeCell ref="F106:J106"/>
    <mergeCell ref="F103:J103"/>
    <mergeCell ref="A49:B49"/>
    <mergeCell ref="A87:B87"/>
    <mergeCell ref="L98:P98"/>
    <mergeCell ref="F104:J104"/>
    <mergeCell ref="L97:P97"/>
    <mergeCell ref="F105:J105"/>
    <mergeCell ref="A1:P1"/>
    <mergeCell ref="A2:P2"/>
    <mergeCell ref="A3:P3"/>
    <mergeCell ref="A4:P4"/>
    <mergeCell ref="A5:P5"/>
    <mergeCell ref="R9:S9"/>
    <mergeCell ref="R19:S19"/>
    <mergeCell ref="A9:B9"/>
    <mergeCell ref="A38:B38"/>
    <mergeCell ref="A7:B7"/>
    <mergeCell ref="A24:B24"/>
    <mergeCell ref="A36:B36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H68:P68 H70:P70 H69:I69 K69:P6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CC"/>
  </sheetPr>
  <dimension ref="A1:S108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664062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6640625" style="1" customWidth="1"/>
    <col min="12" max="12" width="10.3320312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33203125" style="1" customWidth="1"/>
    <col min="20" max="16384" width="11.44140625" style="1"/>
  </cols>
  <sheetData>
    <row r="1" spans="1:19" ht="17.399999999999999" x14ac:dyDescent="0.3">
      <c r="A1" s="325" t="s">
        <v>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19" ht="17.399999999999999" x14ac:dyDescent="0.3">
      <c r="A2" s="325" t="s">
        <v>492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</row>
    <row r="3" spans="1:19" ht="17.399999999999999" x14ac:dyDescent="0.3">
      <c r="A3" s="325" t="s">
        <v>490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</row>
    <row r="4" spans="1:19" ht="17.399999999999999" x14ac:dyDescent="0.3">
      <c r="A4" s="325" t="s">
        <v>493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</row>
    <row r="5" spans="1:19" ht="17.399999999999999" x14ac:dyDescent="0.3">
      <c r="A5" s="325" t="s">
        <v>5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</row>
    <row r="6" spans="1:19" ht="17.399999999999999" x14ac:dyDescent="0.3">
      <c r="A6" s="4"/>
      <c r="B6" s="2"/>
    </row>
    <row r="7" spans="1:19" ht="49.5" customHeight="1" x14ac:dyDescent="0.3">
      <c r="A7" s="332" t="s">
        <v>0</v>
      </c>
      <c r="B7" s="332"/>
      <c r="C7" s="54"/>
      <c r="D7" s="55" t="s">
        <v>6</v>
      </c>
      <c r="E7" s="54"/>
      <c r="F7" s="54" t="s">
        <v>447</v>
      </c>
      <c r="G7" s="54"/>
      <c r="H7" s="55" t="s">
        <v>1</v>
      </c>
      <c r="I7" s="54"/>
      <c r="J7" s="54" t="s">
        <v>7</v>
      </c>
      <c r="K7" s="54"/>
      <c r="L7" s="55" t="s">
        <v>1</v>
      </c>
      <c r="M7" s="54"/>
      <c r="N7" s="55" t="s">
        <v>142</v>
      </c>
      <c r="O7" s="54"/>
      <c r="P7" s="55" t="s">
        <v>141</v>
      </c>
    </row>
    <row r="9" spans="1:19" ht="16.2" thickBot="1" x14ac:dyDescent="0.35">
      <c r="A9" s="335" t="s">
        <v>159</v>
      </c>
      <c r="B9" s="335"/>
      <c r="C9" s="24"/>
      <c r="D9" s="24"/>
      <c r="E9" s="24"/>
      <c r="F9" s="25">
        <f>F11</f>
        <v>11975088000</v>
      </c>
      <c r="G9" s="24"/>
      <c r="H9" s="26">
        <v>1</v>
      </c>
      <c r="I9" s="24"/>
      <c r="J9" s="25">
        <f>J11</f>
        <v>11288148750</v>
      </c>
      <c r="K9" s="24"/>
      <c r="L9" s="26">
        <v>1</v>
      </c>
      <c r="M9" s="24"/>
      <c r="N9" s="25">
        <f>F9-J9</f>
        <v>686939250</v>
      </c>
      <c r="O9" s="24"/>
      <c r="P9" s="26">
        <v>1</v>
      </c>
      <c r="R9" s="310">
        <v>2024</v>
      </c>
      <c r="S9" s="310"/>
    </row>
    <row r="10" spans="1:19" ht="15.6" thickTop="1" thickBot="1" x14ac:dyDescent="0.35">
      <c r="A10" s="3" t="s">
        <v>451</v>
      </c>
      <c r="C10" s="5"/>
      <c r="F10" s="7"/>
      <c r="J10" s="7"/>
    </row>
    <row r="11" spans="1:19" ht="15" thickBot="1" x14ac:dyDescent="0.35">
      <c r="A11" s="106">
        <v>4</v>
      </c>
      <c r="B11" s="32" t="s">
        <v>103</v>
      </c>
      <c r="C11" s="5"/>
      <c r="D11" s="31"/>
      <c r="E11" s="5"/>
      <c r="F11" s="34">
        <f>F12+F20</f>
        <v>11975088000</v>
      </c>
      <c r="G11" s="5"/>
      <c r="H11" s="59">
        <f>F11/F9*1</f>
        <v>1</v>
      </c>
      <c r="I11" s="5"/>
      <c r="J11" s="34">
        <f>J12+J20</f>
        <v>11288148750</v>
      </c>
      <c r="K11" s="5"/>
      <c r="L11" s="59">
        <f>J11/J9*1</f>
        <v>1</v>
      </c>
      <c r="M11" s="5"/>
      <c r="N11" s="34">
        <f>F11-J11</f>
        <v>686939250</v>
      </c>
      <c r="O11" s="5"/>
      <c r="P11" s="59">
        <f>N11/N9*1</f>
        <v>1</v>
      </c>
      <c r="R11" s="246" t="s">
        <v>470</v>
      </c>
      <c r="S11" s="244">
        <f>F9</f>
        <v>11975088000</v>
      </c>
    </row>
    <row r="12" spans="1:19" ht="15.6" thickTop="1" thickBot="1" x14ac:dyDescent="0.35">
      <c r="A12" s="168">
        <v>43</v>
      </c>
      <c r="B12" s="3" t="s">
        <v>104</v>
      </c>
      <c r="C12" s="5"/>
      <c r="F12" s="9">
        <f>F13+F16</f>
        <v>15966784000</v>
      </c>
      <c r="H12" s="28">
        <f>F12/F9*1</f>
        <v>1.3333333333333333</v>
      </c>
      <c r="J12" s="9">
        <f>J13+J16</f>
        <v>15050865000</v>
      </c>
      <c r="L12" s="28">
        <f>J12/J9*1</f>
        <v>1.3333333333333333</v>
      </c>
      <c r="N12" s="16">
        <f>F12-J12</f>
        <v>915919000</v>
      </c>
      <c r="P12" s="28">
        <f t="shared" ref="P12:P15" si="0">N12/F12*1</f>
        <v>5.7364025216349139E-2</v>
      </c>
      <c r="R12" s="247" t="s">
        <v>117</v>
      </c>
      <c r="S12" s="245">
        <f>F53</f>
        <v>271592393.88</v>
      </c>
    </row>
    <row r="13" spans="1:19" ht="15" thickBot="1" x14ac:dyDescent="0.35">
      <c r="A13" s="170">
        <v>434001</v>
      </c>
      <c r="B13" s="32" t="s">
        <v>107</v>
      </c>
      <c r="C13" s="33"/>
      <c r="D13" s="31"/>
      <c r="E13" s="31"/>
      <c r="F13" s="149">
        <f>SUM(F14:F15)</f>
        <v>15966784000</v>
      </c>
      <c r="G13" s="31"/>
      <c r="H13" s="123">
        <f>F13/F12*1</f>
        <v>1</v>
      </c>
      <c r="I13" s="31"/>
      <c r="J13" s="149">
        <f>SUM(J14:J15)</f>
        <v>15050865000</v>
      </c>
      <c r="K13" s="31"/>
      <c r="L13" s="123">
        <f>J13/J12*1</f>
        <v>1</v>
      </c>
      <c r="M13" s="31"/>
      <c r="N13" s="34">
        <f>F13-J13</f>
        <v>915919000</v>
      </c>
      <c r="O13" s="31"/>
      <c r="P13" s="123">
        <f t="shared" si="0"/>
        <v>5.7364025216349139E-2</v>
      </c>
      <c r="R13" s="247" t="s">
        <v>471</v>
      </c>
      <c r="S13" s="245">
        <f>-F24</f>
        <v>-10256056461</v>
      </c>
    </row>
    <row r="14" spans="1:19" x14ac:dyDescent="0.3">
      <c r="A14" s="168">
        <v>43400101</v>
      </c>
      <c r="B14" s="6" t="s">
        <v>105</v>
      </c>
      <c r="C14" s="14"/>
      <c r="E14" s="6"/>
      <c r="F14" s="284">
        <v>2053724000</v>
      </c>
      <c r="G14" s="6"/>
      <c r="H14" s="30">
        <f>F14/F13*1</f>
        <v>0.12862477503296843</v>
      </c>
      <c r="J14" s="8">
        <v>1951908000</v>
      </c>
      <c r="L14" s="30">
        <f>J14/J13*1</f>
        <v>0.12968742992512391</v>
      </c>
      <c r="N14" s="8">
        <f>F14-J14</f>
        <v>101816000</v>
      </c>
      <c r="P14" s="30">
        <f t="shared" si="0"/>
        <v>4.9576281915194059E-2</v>
      </c>
      <c r="R14" s="247" t="s">
        <v>453</v>
      </c>
      <c r="S14" s="245">
        <f>-F38-S15</f>
        <v>-1321815901</v>
      </c>
    </row>
    <row r="15" spans="1:19" x14ac:dyDescent="0.3">
      <c r="A15" s="168">
        <v>43400102</v>
      </c>
      <c r="B15" s="6" t="s">
        <v>106</v>
      </c>
      <c r="C15" s="14"/>
      <c r="E15" s="6"/>
      <c r="F15" s="8">
        <v>13913060000</v>
      </c>
      <c r="G15" s="6"/>
      <c r="H15" s="30">
        <f>F15/F13*1</f>
        <v>0.87137522496703157</v>
      </c>
      <c r="J15" s="8">
        <v>13098957000</v>
      </c>
      <c r="L15" s="30">
        <f>J15/J13*1</f>
        <v>0.87031257007487606</v>
      </c>
      <c r="N15" s="8">
        <f>F15-J15</f>
        <v>814103000</v>
      </c>
      <c r="P15" s="30">
        <f t="shared" si="0"/>
        <v>5.8513583640119431E-2</v>
      </c>
      <c r="R15" s="248" t="s">
        <v>472</v>
      </c>
      <c r="S15" s="245">
        <f>-F48</f>
        <v>-127942864</v>
      </c>
    </row>
    <row r="16" spans="1:19" ht="15" thickBot="1" x14ac:dyDescent="0.35">
      <c r="A16" s="106">
        <v>43400</v>
      </c>
      <c r="B16" s="32" t="s">
        <v>108</v>
      </c>
      <c r="C16" s="33"/>
      <c r="D16" s="31"/>
      <c r="E16" s="31"/>
      <c r="F16" s="34">
        <f>SUM(F17:F19)</f>
        <v>0</v>
      </c>
      <c r="G16" s="31"/>
      <c r="H16" s="123">
        <f>F16/F13*1</f>
        <v>0</v>
      </c>
      <c r="I16" s="31"/>
      <c r="J16" s="34">
        <f>SUM(J17:J19)</f>
        <v>0</v>
      </c>
      <c r="K16" s="31"/>
      <c r="L16" s="123">
        <f>J16/J13*1</f>
        <v>0</v>
      </c>
      <c r="M16" s="31"/>
      <c r="N16" s="34">
        <f>SUM(N17:N19)</f>
        <v>0</v>
      </c>
      <c r="O16" s="31"/>
      <c r="P16" s="123">
        <v>0</v>
      </c>
      <c r="R16" s="248" t="s">
        <v>473</v>
      </c>
      <c r="S16" s="245">
        <f>-F73</f>
        <v>-1963428.71</v>
      </c>
    </row>
    <row r="17" spans="1:19" ht="15.6" thickTop="1" thickBot="1" x14ac:dyDescent="0.35">
      <c r="A17" s="168">
        <v>43400201</v>
      </c>
      <c r="B17" s="6" t="s">
        <v>109</v>
      </c>
      <c r="C17" s="14"/>
      <c r="E17" s="6"/>
      <c r="F17" s="286">
        <v>0</v>
      </c>
      <c r="G17" s="6"/>
      <c r="H17" s="30">
        <v>0</v>
      </c>
      <c r="J17" s="286">
        <v>0</v>
      </c>
      <c r="L17" s="30">
        <v>0</v>
      </c>
      <c r="N17" s="286">
        <f t="shared" ref="N17:N19" si="1">F17-J17</f>
        <v>0</v>
      </c>
      <c r="P17" s="30">
        <v>0</v>
      </c>
      <c r="R17" s="249" t="s">
        <v>466</v>
      </c>
      <c r="S17" s="250">
        <f>SUM(S11:S16)</f>
        <v>538901739.16999912</v>
      </c>
    </row>
    <row r="18" spans="1:19" x14ac:dyDescent="0.3">
      <c r="A18" s="168">
        <v>43400206</v>
      </c>
      <c r="B18" s="6" t="s">
        <v>110</v>
      </c>
      <c r="C18" s="14"/>
      <c r="E18" s="6"/>
      <c r="F18" s="286">
        <v>0</v>
      </c>
      <c r="G18" s="6"/>
      <c r="H18" s="30">
        <v>0</v>
      </c>
      <c r="J18" s="286">
        <v>0</v>
      </c>
      <c r="L18" s="30">
        <v>0</v>
      </c>
      <c r="N18" s="286">
        <f t="shared" si="1"/>
        <v>0</v>
      </c>
      <c r="P18" s="30">
        <v>0</v>
      </c>
    </row>
    <row r="19" spans="1:19" ht="15.6" x14ac:dyDescent="0.3">
      <c r="A19" s="168">
        <v>43400208</v>
      </c>
      <c r="B19" s="6" t="s">
        <v>450</v>
      </c>
      <c r="C19" s="14"/>
      <c r="E19" s="6"/>
      <c r="F19" s="286">
        <v>0</v>
      </c>
      <c r="G19" s="6"/>
      <c r="H19" s="30">
        <v>0</v>
      </c>
      <c r="J19" s="286">
        <v>0</v>
      </c>
      <c r="L19" s="30">
        <v>0</v>
      </c>
      <c r="N19" s="286">
        <f t="shared" si="1"/>
        <v>0</v>
      </c>
      <c r="P19" s="30">
        <v>0</v>
      </c>
      <c r="R19" s="310">
        <v>2023</v>
      </c>
      <c r="S19" s="310"/>
    </row>
    <row r="20" spans="1:19" ht="15" thickBot="1" x14ac:dyDescent="0.35">
      <c r="A20" s="170">
        <v>459508</v>
      </c>
      <c r="B20" s="32" t="s">
        <v>111</v>
      </c>
      <c r="C20" s="33"/>
      <c r="D20" s="31"/>
      <c r="E20" s="31"/>
      <c r="F20" s="34">
        <f>SUM(F21:F22)</f>
        <v>-3991696000</v>
      </c>
      <c r="G20" s="31"/>
      <c r="H20" s="123">
        <f>F20/F12*1</f>
        <v>-0.25</v>
      </c>
      <c r="I20" s="31"/>
      <c r="J20" s="34">
        <f>SUM(J21:J22)</f>
        <v>-3762716250</v>
      </c>
      <c r="K20" s="31"/>
      <c r="L20" s="123">
        <f>J20/J12*1</f>
        <v>-0.25</v>
      </c>
      <c r="M20" s="31"/>
      <c r="N20" s="34">
        <f>SUM(N21:N22)</f>
        <v>-228979750</v>
      </c>
      <c r="O20" s="31"/>
      <c r="P20" s="123">
        <f>N20/F20*1</f>
        <v>5.7364025216349139E-2</v>
      </c>
    </row>
    <row r="21" spans="1:19" ht="15" thickTop="1" x14ac:dyDescent="0.3">
      <c r="A21" s="168">
        <v>43950801</v>
      </c>
      <c r="B21" s="10" t="s">
        <v>112</v>
      </c>
      <c r="C21" s="14"/>
      <c r="E21" s="6"/>
      <c r="F21" s="12">
        <v>-798339200</v>
      </c>
      <c r="G21" s="6"/>
      <c r="H21" s="30">
        <f>F21/F20*1</f>
        <v>0.2</v>
      </c>
      <c r="I21" s="6"/>
      <c r="J21" s="12">
        <v>-752543250</v>
      </c>
      <c r="L21" s="30">
        <f>J21/J20*1</f>
        <v>0.2</v>
      </c>
      <c r="N21" s="8">
        <f t="shared" ref="N21:N22" si="2">F21-J21</f>
        <v>-45795950</v>
      </c>
      <c r="P21" s="30">
        <f>N21/F21*1</f>
        <v>5.7364025216349139E-2</v>
      </c>
      <c r="R21" s="246" t="s">
        <v>470</v>
      </c>
      <c r="S21" s="244">
        <f>J9</f>
        <v>11288148750</v>
      </c>
    </row>
    <row r="22" spans="1:19" x14ac:dyDescent="0.3">
      <c r="A22" s="168">
        <v>43950802</v>
      </c>
      <c r="B22" s="10" t="s">
        <v>113</v>
      </c>
      <c r="C22" s="14"/>
      <c r="E22" s="6"/>
      <c r="F22" s="12">
        <v>-3193356800</v>
      </c>
      <c r="G22" s="6"/>
      <c r="H22" s="30">
        <f>F22/F20*1</f>
        <v>0.8</v>
      </c>
      <c r="I22" s="6"/>
      <c r="J22" s="12">
        <v>-3010173000</v>
      </c>
      <c r="L22" s="30">
        <f>J22/J20*1</f>
        <v>0.8</v>
      </c>
      <c r="N22" s="8">
        <f t="shared" si="2"/>
        <v>-183183800</v>
      </c>
      <c r="P22" s="30">
        <f>N22/F22*1</f>
        <v>5.7364025216349139E-2</v>
      </c>
      <c r="R22" s="247" t="s">
        <v>117</v>
      </c>
      <c r="S22" s="245">
        <f>J53</f>
        <v>279399652.19</v>
      </c>
    </row>
    <row r="23" spans="1:19" x14ac:dyDescent="0.3">
      <c r="A23" s="105"/>
      <c r="C23" s="5"/>
      <c r="D23" s="7"/>
      <c r="F23" s="7"/>
      <c r="R23" s="247" t="s">
        <v>471</v>
      </c>
      <c r="S23" s="245">
        <f>-J24</f>
        <v>-9600663427.1700001</v>
      </c>
    </row>
    <row r="24" spans="1:19" ht="15" thickBot="1" x14ac:dyDescent="0.35">
      <c r="A24" s="336" t="s">
        <v>160</v>
      </c>
      <c r="B24" s="336"/>
      <c r="C24" s="3"/>
      <c r="D24" s="56"/>
      <c r="E24" s="3"/>
      <c r="F24" s="23">
        <f>F25</f>
        <v>10256056461</v>
      </c>
      <c r="G24" s="3"/>
      <c r="H24" s="57">
        <f>F24/F9*1</f>
        <v>0.85644936062265264</v>
      </c>
      <c r="I24" s="3"/>
      <c r="J24" s="23">
        <f>J25</f>
        <v>9600663427.1700001</v>
      </c>
      <c r="K24" s="3"/>
      <c r="L24" s="57">
        <f>J24/J9*1</f>
        <v>0.85050823122524855</v>
      </c>
      <c r="M24" s="3"/>
      <c r="N24" s="23">
        <f>N25</f>
        <v>655393033.82999992</v>
      </c>
      <c r="O24" s="3"/>
      <c r="P24" s="57">
        <f>N24/F24*1</f>
        <v>6.3903025136631986E-2</v>
      </c>
      <c r="R24" s="247" t="s">
        <v>453</v>
      </c>
      <c r="S24" s="245">
        <f>-J38+J48</f>
        <v>-1118158679.49</v>
      </c>
    </row>
    <row r="25" spans="1:19" ht="15.6" thickTop="1" thickBot="1" x14ac:dyDescent="0.35">
      <c r="A25" s="106">
        <v>56</v>
      </c>
      <c r="B25" s="32" t="s">
        <v>140</v>
      </c>
      <c r="C25" s="33"/>
      <c r="D25" s="31"/>
      <c r="E25" s="31"/>
      <c r="F25" s="34">
        <f>F26</f>
        <v>10256056461</v>
      </c>
      <c r="G25" s="31"/>
      <c r="H25" s="123">
        <f>F25/F14*1</f>
        <v>4.9938825572472254</v>
      </c>
      <c r="I25" s="31"/>
      <c r="J25" s="34">
        <f>J26</f>
        <v>9600663427.1700001</v>
      </c>
      <c r="K25" s="31"/>
      <c r="L25" s="123">
        <f>J25/J14*1</f>
        <v>4.9186044768349735</v>
      </c>
      <c r="M25" s="31"/>
      <c r="N25" s="34">
        <f>N26</f>
        <v>655393033.82999992</v>
      </c>
      <c r="O25" s="31"/>
      <c r="P25" s="123">
        <f>N25/F25*1</f>
        <v>6.3903025136631986E-2</v>
      </c>
      <c r="R25" s="248" t="s">
        <v>472</v>
      </c>
      <c r="S25" s="245">
        <f>-J48</f>
        <v>-127942864</v>
      </c>
    </row>
    <row r="26" spans="1:19" ht="15.6" thickTop="1" thickBot="1" x14ac:dyDescent="0.35">
      <c r="A26" s="106">
        <v>5618</v>
      </c>
      <c r="B26" s="32" t="s">
        <v>104</v>
      </c>
      <c r="C26" s="33"/>
      <c r="D26" s="31"/>
      <c r="E26" s="31"/>
      <c r="F26" s="34">
        <f>SUM(F27:F34)</f>
        <v>10256056461</v>
      </c>
      <c r="G26" s="31"/>
      <c r="H26" s="123">
        <f>F26/F14*1</f>
        <v>4.9938825572472254</v>
      </c>
      <c r="I26" s="31"/>
      <c r="J26" s="34">
        <f>SUM(J27:J34)</f>
        <v>9600663427.1700001</v>
      </c>
      <c r="K26" s="31"/>
      <c r="L26" s="123">
        <f>J26/J14*1</f>
        <v>4.9186044768349735</v>
      </c>
      <c r="M26" s="31"/>
      <c r="N26" s="34">
        <f>F26-J26</f>
        <v>655393033.82999992</v>
      </c>
      <c r="O26" s="31"/>
      <c r="P26" s="123">
        <f>N26/F26*1</f>
        <v>6.3903025136631986E-2</v>
      </c>
      <c r="R26" s="248" t="s">
        <v>473</v>
      </c>
      <c r="S26" s="245">
        <f>-J73</f>
        <v>-114752460.05</v>
      </c>
    </row>
    <row r="27" spans="1:19" ht="15.6" thickTop="1" thickBot="1" x14ac:dyDescent="0.35">
      <c r="A27" s="104">
        <v>561802</v>
      </c>
      <c r="B27" s="10" t="s">
        <v>130</v>
      </c>
      <c r="C27" s="14"/>
      <c r="E27" s="6"/>
      <c r="F27" s="12">
        <v>1388750000</v>
      </c>
      <c r="G27" s="6"/>
      <c r="H27" s="30">
        <f>F27/F25*1</f>
        <v>0.13540779589902843</v>
      </c>
      <c r="I27" s="6"/>
      <c r="J27" s="12">
        <v>0</v>
      </c>
      <c r="K27" s="6"/>
      <c r="L27" s="30">
        <f>J27/J25*1</f>
        <v>0</v>
      </c>
      <c r="M27" s="6"/>
      <c r="N27" s="8">
        <f t="shared" ref="N27:N34" si="3">F27-J27</f>
        <v>1388750000</v>
      </c>
      <c r="P27" s="30">
        <v>0</v>
      </c>
      <c r="R27" s="249" t="s">
        <v>466</v>
      </c>
      <c r="S27" s="250">
        <f>SUM(S21:S26)</f>
        <v>606030971.4800005</v>
      </c>
    </row>
    <row r="28" spans="1:19" x14ac:dyDescent="0.3">
      <c r="A28" s="104">
        <v>561802</v>
      </c>
      <c r="B28" s="10" t="s">
        <v>131</v>
      </c>
      <c r="C28" s="14"/>
      <c r="E28" s="6"/>
      <c r="F28" s="12">
        <v>3939800276</v>
      </c>
      <c r="G28" s="6"/>
      <c r="H28" s="30">
        <f>F28/F25*1</f>
        <v>0.3841437779697886</v>
      </c>
      <c r="I28" s="6"/>
      <c r="J28" s="12">
        <v>3487632520.5900002</v>
      </c>
      <c r="K28" s="6"/>
      <c r="L28" s="30">
        <f>J28/J25*1</f>
        <v>0.36326994973284404</v>
      </c>
      <c r="M28" s="6"/>
      <c r="N28" s="8">
        <f t="shared" si="3"/>
        <v>452167755.40999985</v>
      </c>
      <c r="P28" s="30">
        <f>N28/F28*1</f>
        <v>0.1147692075063959</v>
      </c>
    </row>
    <row r="29" spans="1:19" x14ac:dyDescent="0.3">
      <c r="A29" s="104">
        <v>561805</v>
      </c>
      <c r="B29" s="10" t="s">
        <v>132</v>
      </c>
      <c r="C29" s="14"/>
      <c r="E29" s="6"/>
      <c r="F29" s="12">
        <v>0</v>
      </c>
      <c r="G29" s="6"/>
      <c r="H29" s="30">
        <f>F29/F26*1</f>
        <v>0</v>
      </c>
      <c r="I29" s="6"/>
      <c r="J29" s="12">
        <v>0</v>
      </c>
      <c r="K29" s="6"/>
      <c r="L29" s="30">
        <f>J29/J26*1</f>
        <v>0</v>
      </c>
      <c r="M29" s="6"/>
      <c r="N29" s="8">
        <f t="shared" si="3"/>
        <v>0</v>
      </c>
      <c r="P29" s="30">
        <v>0</v>
      </c>
    </row>
    <row r="30" spans="1:19" x14ac:dyDescent="0.3">
      <c r="A30" s="104">
        <v>561807</v>
      </c>
      <c r="B30" s="10" t="s">
        <v>133</v>
      </c>
      <c r="C30" s="14"/>
      <c r="E30" s="6"/>
      <c r="F30" s="12">
        <v>778744559</v>
      </c>
      <c r="G30" s="6"/>
      <c r="H30" s="30">
        <f>F30/F25*1</f>
        <v>7.5930213719208578E-2</v>
      </c>
      <c r="I30" s="6"/>
      <c r="J30" s="12">
        <v>681556145</v>
      </c>
      <c r="K30" s="6"/>
      <c r="L30" s="30">
        <f>J30/J25*1</f>
        <v>7.0990525828786732E-2</v>
      </c>
      <c r="M30" s="6"/>
      <c r="N30" s="8">
        <f t="shared" si="3"/>
        <v>97188414</v>
      </c>
      <c r="P30" s="30">
        <f t="shared" ref="P30:P34" si="4">N30/F30*1</f>
        <v>0.12480140358836202</v>
      </c>
    </row>
    <row r="31" spans="1:19" x14ac:dyDescent="0.3">
      <c r="A31" s="104">
        <v>561809</v>
      </c>
      <c r="B31" s="10" t="s">
        <v>134</v>
      </c>
      <c r="C31" s="14"/>
      <c r="E31" s="6"/>
      <c r="F31" s="12">
        <v>131102722</v>
      </c>
      <c r="G31" s="6"/>
      <c r="H31" s="30">
        <f>F31/F25*1</f>
        <v>1.2782956343750183E-2</v>
      </c>
      <c r="I31" s="6"/>
      <c r="J31" s="12">
        <v>110237754</v>
      </c>
      <c r="K31" s="6"/>
      <c r="L31" s="30">
        <f>J31/J25*1</f>
        <v>1.148230586732431E-2</v>
      </c>
      <c r="M31" s="6"/>
      <c r="N31" s="8">
        <f t="shared" si="3"/>
        <v>20864968</v>
      </c>
      <c r="P31" s="30">
        <f t="shared" si="4"/>
        <v>0.15914976959822391</v>
      </c>
    </row>
    <row r="32" spans="1:19" x14ac:dyDescent="0.3">
      <c r="A32" s="104">
        <v>561810</v>
      </c>
      <c r="B32" s="10" t="s">
        <v>135</v>
      </c>
      <c r="C32" s="14"/>
      <c r="E32" s="6"/>
      <c r="F32" s="8">
        <v>1058163324</v>
      </c>
      <c r="G32" s="6"/>
      <c r="H32" s="30">
        <f>F32/F25*1</f>
        <v>0.10317448309921116</v>
      </c>
      <c r="I32" s="6"/>
      <c r="J32" s="8">
        <v>2532713411.5799999</v>
      </c>
      <c r="K32" s="6"/>
      <c r="L32" s="30">
        <f>J32/J25*1</f>
        <v>0.26380608286010615</v>
      </c>
      <c r="M32" s="6"/>
      <c r="N32" s="8">
        <f t="shared" si="3"/>
        <v>-1474550087.5799999</v>
      </c>
      <c r="P32" s="30">
        <f t="shared" si="4"/>
        <v>-1.3934995233117717</v>
      </c>
    </row>
    <row r="33" spans="1:16" x14ac:dyDescent="0.3">
      <c r="A33" s="104">
        <v>561811</v>
      </c>
      <c r="B33" s="10" t="s">
        <v>76</v>
      </c>
      <c r="C33" s="14"/>
      <c r="E33" s="6"/>
      <c r="F33" s="8">
        <v>1916014080</v>
      </c>
      <c r="G33" s="6"/>
      <c r="H33" s="30">
        <f>F33/F25*1</f>
        <v>0.18681781709040846</v>
      </c>
      <c r="I33" s="6"/>
      <c r="J33" s="8">
        <v>1806103800</v>
      </c>
      <c r="K33" s="6"/>
      <c r="L33" s="30">
        <f>J33/J25*1</f>
        <v>0.18812281189742608</v>
      </c>
      <c r="M33" s="6"/>
      <c r="N33" s="8">
        <f t="shared" si="3"/>
        <v>109910280</v>
      </c>
      <c r="P33" s="30">
        <f t="shared" si="4"/>
        <v>5.7364025216349139E-2</v>
      </c>
    </row>
    <row r="34" spans="1:16" x14ac:dyDescent="0.3">
      <c r="A34" s="104">
        <v>561890</v>
      </c>
      <c r="B34" s="10" t="s">
        <v>136</v>
      </c>
      <c r="C34" s="14"/>
      <c r="E34" s="6"/>
      <c r="F34" s="8">
        <v>1043481500</v>
      </c>
      <c r="G34" s="6"/>
      <c r="H34" s="30">
        <f>F34/F25*1</f>
        <v>0.10174295587860453</v>
      </c>
      <c r="I34" s="6"/>
      <c r="J34" s="8">
        <v>982419796</v>
      </c>
      <c r="K34" s="6"/>
      <c r="L34" s="30">
        <f>J34/J25*1</f>
        <v>0.10232832381351266</v>
      </c>
      <c r="M34" s="6"/>
      <c r="N34" s="8">
        <f t="shared" si="3"/>
        <v>61061704</v>
      </c>
      <c r="P34" s="30">
        <f t="shared" si="4"/>
        <v>5.8517284685928789E-2</v>
      </c>
    </row>
    <row r="35" spans="1:16" x14ac:dyDescent="0.3">
      <c r="C35" s="5"/>
      <c r="D35" s="7"/>
      <c r="F35" s="7"/>
    </row>
    <row r="36" spans="1:16" ht="16.2" thickBot="1" x14ac:dyDescent="0.35">
      <c r="A36" s="337" t="s">
        <v>158</v>
      </c>
      <c r="B36" s="337"/>
      <c r="C36" s="52"/>
      <c r="D36" s="52"/>
      <c r="E36" s="52"/>
      <c r="F36" s="53">
        <f>F9-F24</f>
        <v>1719031539</v>
      </c>
      <c r="G36" s="52"/>
      <c r="H36" s="58">
        <f>F36/F9*1</f>
        <v>0.14355063937734738</v>
      </c>
      <c r="I36" s="52"/>
      <c r="J36" s="53">
        <f>J9-J24</f>
        <v>1687485322.8299999</v>
      </c>
      <c r="K36" s="52"/>
      <c r="L36" s="58">
        <f>J36/J9*1</f>
        <v>0.14949176877475148</v>
      </c>
      <c r="M36" s="52"/>
      <c r="N36" s="53">
        <f>N9-N24</f>
        <v>31546216.170000076</v>
      </c>
      <c r="O36" s="52"/>
      <c r="P36" s="66">
        <f>N36/F36*1</f>
        <v>1.8351156133151129E-2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36" t="s">
        <v>162</v>
      </c>
      <c r="B38" s="336"/>
      <c r="C38" s="3"/>
      <c r="D38" s="56"/>
      <c r="E38" s="3"/>
      <c r="F38" s="23">
        <f>F40</f>
        <v>1449758765</v>
      </c>
      <c r="G38" s="3"/>
      <c r="H38" s="57">
        <f>F38/F9*1</f>
        <v>0.12106456044414872</v>
      </c>
      <c r="I38" s="3"/>
      <c r="J38" s="23">
        <f>J40</f>
        <v>1246101543.49</v>
      </c>
      <c r="K38" s="3"/>
      <c r="L38" s="57">
        <f>J38/J9*1</f>
        <v>0.11039024831153116</v>
      </c>
      <c r="M38" s="3"/>
      <c r="N38" s="23">
        <f>N40</f>
        <v>203657221.50999999</v>
      </c>
      <c r="O38" s="3"/>
      <c r="P38" s="57">
        <f>N38/F38*1</f>
        <v>0.14047662716493386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123</v>
      </c>
      <c r="C40" s="33"/>
      <c r="D40" s="31"/>
      <c r="E40" s="31"/>
      <c r="F40" s="34">
        <f>SUM(F41:F48)</f>
        <v>1449758765</v>
      </c>
      <c r="G40" s="31"/>
      <c r="H40" s="123">
        <f>F40/F9*1</f>
        <v>0.12106456044414872</v>
      </c>
      <c r="I40" s="31"/>
      <c r="J40" s="34">
        <f>SUM(J41:J48)</f>
        <v>1246101543.49</v>
      </c>
      <c r="K40" s="31"/>
      <c r="L40" s="123">
        <f>J40/J9*1</f>
        <v>0.11039024831153116</v>
      </c>
      <c r="M40" s="31"/>
      <c r="N40" s="34">
        <f>SUM(N41:N48)</f>
        <v>203657221.50999999</v>
      </c>
      <c r="O40" s="31"/>
      <c r="P40" s="123">
        <f>N40/F40*1</f>
        <v>0.14047662716493386</v>
      </c>
    </row>
    <row r="41" spans="1:16" ht="15" thickTop="1" x14ac:dyDescent="0.3">
      <c r="A41" s="104">
        <v>5101</v>
      </c>
      <c r="B41" s="10" t="s">
        <v>128</v>
      </c>
      <c r="C41" s="14"/>
      <c r="E41" s="6"/>
      <c r="F41" s="12">
        <v>559331530</v>
      </c>
      <c r="G41" s="6"/>
      <c r="H41" s="30">
        <f>F41/F40*1</f>
        <v>0.38581006958078295</v>
      </c>
      <c r="I41" s="6"/>
      <c r="J41" s="12">
        <v>512306538</v>
      </c>
      <c r="L41" s="30">
        <f>J41/J40*1</f>
        <v>0.41112744035703963</v>
      </c>
      <c r="N41" s="8">
        <f t="shared" ref="N41:N48" si="5">F41-J41</f>
        <v>47024992</v>
      </c>
      <c r="P41" s="30">
        <v>0</v>
      </c>
    </row>
    <row r="42" spans="1:16" x14ac:dyDescent="0.3">
      <c r="A42" s="104">
        <v>5102</v>
      </c>
      <c r="B42" s="10" t="s">
        <v>124</v>
      </c>
      <c r="C42" s="14"/>
      <c r="E42" s="6"/>
      <c r="F42" s="12">
        <v>0</v>
      </c>
      <c r="G42" s="6"/>
      <c r="H42" s="30">
        <f>F42/F40*1</f>
        <v>0</v>
      </c>
      <c r="I42" s="6"/>
      <c r="J42" s="12">
        <v>0</v>
      </c>
      <c r="L42" s="30">
        <f>J42/J40*1</f>
        <v>0</v>
      </c>
      <c r="N42" s="8">
        <f t="shared" si="5"/>
        <v>0</v>
      </c>
      <c r="P42" s="30">
        <v>0</v>
      </c>
    </row>
    <row r="43" spans="1:16" x14ac:dyDescent="0.3">
      <c r="A43" s="104">
        <v>5103</v>
      </c>
      <c r="B43" s="10" t="s">
        <v>125</v>
      </c>
      <c r="C43" s="14"/>
      <c r="E43" s="6"/>
      <c r="F43" s="12">
        <v>128977400</v>
      </c>
      <c r="G43" s="6"/>
      <c r="H43" s="30">
        <f>F43/F40*1</f>
        <v>8.8964732004913935E-2</v>
      </c>
      <c r="I43" s="6"/>
      <c r="J43" s="12">
        <v>86564100</v>
      </c>
      <c r="L43" s="30">
        <f>J43/J40*1</f>
        <v>6.9467934176180302E-2</v>
      </c>
      <c r="N43" s="8">
        <f t="shared" si="5"/>
        <v>42413300</v>
      </c>
      <c r="P43" s="30">
        <f t="shared" ref="P43:P48" si="6">N43/F43*1</f>
        <v>0.32884288255151678</v>
      </c>
    </row>
    <row r="44" spans="1:16" x14ac:dyDescent="0.3">
      <c r="A44" s="104">
        <v>5107</v>
      </c>
      <c r="B44" s="10" t="s">
        <v>126</v>
      </c>
      <c r="C44" s="14"/>
      <c r="E44" s="6"/>
      <c r="F44" s="12">
        <v>198689385</v>
      </c>
      <c r="G44" s="6"/>
      <c r="H44" s="30">
        <f>F44/F40*1</f>
        <v>0.13704996292952229</v>
      </c>
      <c r="I44" s="6"/>
      <c r="J44" s="12">
        <v>195569175</v>
      </c>
      <c r="L44" s="30">
        <f>J44/J40*1</f>
        <v>0.15694481402555893</v>
      </c>
      <c r="N44" s="8">
        <f t="shared" si="5"/>
        <v>3120210</v>
      </c>
      <c r="P44" s="30">
        <f t="shared" si="6"/>
        <v>1.5703959222582525E-2</v>
      </c>
    </row>
    <row r="45" spans="1:16" x14ac:dyDescent="0.3">
      <c r="A45" s="104">
        <v>5108</v>
      </c>
      <c r="B45" s="10" t="s">
        <v>127</v>
      </c>
      <c r="C45" s="14"/>
      <c r="E45" s="6"/>
      <c r="F45" s="12">
        <v>5010500</v>
      </c>
      <c r="G45" s="6"/>
      <c r="H45" s="30">
        <f>F45/F40*1</f>
        <v>3.4560922278679927E-3</v>
      </c>
      <c r="I45" s="6"/>
      <c r="J45" s="12">
        <v>13471400</v>
      </c>
      <c r="L45" s="30">
        <f>J45/J40*1</f>
        <v>1.0810836460622768E-2</v>
      </c>
      <c r="N45" s="8">
        <f t="shared" si="5"/>
        <v>-8460900</v>
      </c>
      <c r="P45" s="30">
        <f t="shared" si="6"/>
        <v>-1.6886338688753617</v>
      </c>
    </row>
    <row r="46" spans="1:16" x14ac:dyDescent="0.3">
      <c r="A46" s="104">
        <v>5111</v>
      </c>
      <c r="B46" s="10" t="s">
        <v>164</v>
      </c>
      <c r="C46" s="14"/>
      <c r="E46" s="6"/>
      <c r="F46" s="287">
        <f>334426257-26000000</f>
        <v>308426257</v>
      </c>
      <c r="G46" s="6"/>
      <c r="H46" s="30">
        <f>F46/F40*1</f>
        <v>0.21274315730727794</v>
      </c>
      <c r="I46" s="6"/>
      <c r="J46" s="287">
        <f>188801536.49-13400000</f>
        <v>175401536.49000001</v>
      </c>
      <c r="K46" s="6"/>
      <c r="L46" s="30">
        <f>J46/J40*1</f>
        <v>0.14076022729154705</v>
      </c>
      <c r="M46" s="6"/>
      <c r="N46" s="286">
        <f t="shared" si="5"/>
        <v>133024720.50999999</v>
      </c>
      <c r="P46" s="30">
        <f t="shared" si="6"/>
        <v>0.43130154288387967</v>
      </c>
    </row>
    <row r="47" spans="1:16" x14ac:dyDescent="0.3">
      <c r="A47" s="104">
        <v>5120</v>
      </c>
      <c r="B47" s="10" t="s">
        <v>165</v>
      </c>
      <c r="C47" s="14"/>
      <c r="E47" s="6"/>
      <c r="F47" s="12">
        <v>121380829</v>
      </c>
      <c r="G47" s="6"/>
      <c r="H47" s="30">
        <f>F47/F40*1</f>
        <v>8.3724845767702602E-2</v>
      </c>
      <c r="I47" s="6"/>
      <c r="J47" s="12">
        <v>134845930</v>
      </c>
      <c r="L47" s="30">
        <f>J47/J40*1</f>
        <v>0.10821423880298897</v>
      </c>
      <c r="N47" s="8">
        <f t="shared" si="5"/>
        <v>-13465101</v>
      </c>
      <c r="P47" s="30">
        <f t="shared" si="6"/>
        <v>-0.11093268278798787</v>
      </c>
    </row>
    <row r="48" spans="1:16" x14ac:dyDescent="0.3">
      <c r="A48" s="104">
        <v>5360</v>
      </c>
      <c r="B48" s="10" t="s">
        <v>129</v>
      </c>
      <c r="C48" s="14"/>
      <c r="E48" s="6"/>
      <c r="F48" s="12">
        <v>127942864</v>
      </c>
      <c r="G48" s="6"/>
      <c r="H48" s="30">
        <f>F48/F40*1</f>
        <v>8.8251140181932267E-2</v>
      </c>
      <c r="I48" s="6"/>
      <c r="J48" s="12">
        <v>127942864</v>
      </c>
      <c r="L48" s="30">
        <f>J48/J40*1</f>
        <v>0.10267450888606233</v>
      </c>
      <c r="N48" s="8">
        <f t="shared" si="5"/>
        <v>0</v>
      </c>
      <c r="P48" s="30">
        <f t="shared" si="6"/>
        <v>0</v>
      </c>
    </row>
    <row r="49" spans="1:16" ht="16.2" thickBot="1" x14ac:dyDescent="0.35">
      <c r="A49" s="337" t="s">
        <v>161</v>
      </c>
      <c r="B49" s="337"/>
      <c r="C49" s="52"/>
      <c r="D49" s="52"/>
      <c r="E49" s="52"/>
      <c r="F49" s="53">
        <f>F36-F38</f>
        <v>269272774</v>
      </c>
      <c r="G49" s="52"/>
      <c r="H49" s="58">
        <f>F49/F9*1</f>
        <v>2.2486078933198653E-2</v>
      </c>
      <c r="I49" s="52"/>
      <c r="J49" s="53">
        <f>J36-J38</f>
        <v>441383779.33999991</v>
      </c>
      <c r="K49" s="52"/>
      <c r="L49" s="58">
        <f>J49/J9*1</f>
        <v>3.9101520463220324E-2</v>
      </c>
      <c r="M49" s="52"/>
      <c r="N49" s="53">
        <f>N36-N38</f>
        <v>-172111005.33999991</v>
      </c>
      <c r="O49" s="52"/>
      <c r="P49" s="66">
        <f>N49/F49*1</f>
        <v>-0.6391697266059283</v>
      </c>
    </row>
    <row r="50" spans="1:16" ht="15" thickTop="1" x14ac:dyDescent="0.3"/>
    <row r="53" spans="1:16" ht="15" thickBot="1" x14ac:dyDescent="0.35">
      <c r="A53" s="106">
        <v>48</v>
      </c>
      <c r="B53" s="32" t="s">
        <v>114</v>
      </c>
      <c r="C53" s="33"/>
      <c r="D53" s="31"/>
      <c r="E53" s="31"/>
      <c r="F53" s="34">
        <f>F55+F59+F62+F68+F70</f>
        <v>271592393.88</v>
      </c>
      <c r="G53" s="31"/>
      <c r="H53" s="123">
        <f>F53/F9*1</f>
        <v>2.2679782718924488E-2</v>
      </c>
      <c r="I53" s="31"/>
      <c r="J53" s="34">
        <f>J55+J59+J62+J68+J70</f>
        <v>279399652.19</v>
      </c>
      <c r="K53" s="31"/>
      <c r="L53" s="123">
        <f>J53/J9*1</f>
        <v>2.4751591990670747E-2</v>
      </c>
      <c r="M53" s="31"/>
      <c r="N53" s="34">
        <f>N55+N59+N62+N68+N70</f>
        <v>-25135544.479999997</v>
      </c>
      <c r="O53" s="31"/>
      <c r="P53" s="123">
        <f t="shared" ref="P53:P66" si="7">N53/F53*1</f>
        <v>-9.2548779149926597E-2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115</v>
      </c>
      <c r="C55" s="33"/>
      <c r="D55" s="31"/>
      <c r="E55" s="31"/>
      <c r="F55" s="34">
        <f>SUM(F56:F57)</f>
        <v>177207896.17000002</v>
      </c>
      <c r="G55" s="31"/>
      <c r="H55" s="123">
        <f>F55/F53*1</f>
        <v>0.65247738951149459</v>
      </c>
      <c r="I55" s="31"/>
      <c r="J55" s="34">
        <f>SUM(J56:J57)</f>
        <v>108412008.08</v>
      </c>
      <c r="K55" s="31"/>
      <c r="L55" s="123">
        <f>J55/J53*1</f>
        <v>0.388017691612145</v>
      </c>
      <c r="M55" s="31"/>
      <c r="N55" s="34">
        <f>SUM(N56:N57)</f>
        <v>68795888.090000004</v>
      </c>
      <c r="O55" s="31"/>
      <c r="P55" s="123">
        <f t="shared" si="7"/>
        <v>0.38822134666054819</v>
      </c>
    </row>
    <row r="56" spans="1:16" ht="15" thickTop="1" x14ac:dyDescent="0.3">
      <c r="A56" s="104">
        <v>480201</v>
      </c>
      <c r="B56" s="10" t="s">
        <v>452</v>
      </c>
      <c r="C56" s="14"/>
      <c r="E56" s="6"/>
      <c r="F56" s="8">
        <v>111836120</v>
      </c>
      <c r="G56" s="6"/>
      <c r="H56" s="30">
        <f>F56/F55*1</f>
        <v>0.63110122301047344</v>
      </c>
      <c r="I56" s="6"/>
      <c r="J56" s="8">
        <v>89395820</v>
      </c>
      <c r="L56" s="30">
        <v>0</v>
      </c>
      <c r="N56" s="8">
        <f t="shared" ref="N56:N57" si="8">F56-J56</f>
        <v>22440300</v>
      </c>
      <c r="P56" s="30">
        <v>0</v>
      </c>
    </row>
    <row r="57" spans="1:16" x14ac:dyDescent="0.3">
      <c r="A57" s="104">
        <v>480204</v>
      </c>
      <c r="B57" s="10" t="s">
        <v>116</v>
      </c>
      <c r="C57" s="14"/>
      <c r="E57" s="6"/>
      <c r="F57" s="8">
        <v>65371776.170000002</v>
      </c>
      <c r="G57" s="6"/>
      <c r="H57" s="30">
        <f>F57/F55*1</f>
        <v>0.3688987769895265</v>
      </c>
      <c r="I57" s="6"/>
      <c r="J57" s="8">
        <v>19016188.079999998</v>
      </c>
      <c r="L57" s="30">
        <v>0</v>
      </c>
      <c r="N57" s="8">
        <f t="shared" si="8"/>
        <v>46355588.090000004</v>
      </c>
      <c r="P57" s="30">
        <f t="shared" si="7"/>
        <v>0.70910706127139334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117</v>
      </c>
      <c r="C59" s="33"/>
      <c r="D59" s="31"/>
      <c r="E59" s="31"/>
      <c r="F59" s="34">
        <f>F60</f>
        <v>9697605.1699999999</v>
      </c>
      <c r="G59" s="31"/>
      <c r="H59" s="123">
        <f>F59/F53*1</f>
        <v>3.5706468179976997E-2</v>
      </c>
      <c r="I59" s="31"/>
      <c r="J59" s="34">
        <f>J60</f>
        <v>5097</v>
      </c>
      <c r="K59" s="31"/>
      <c r="L59" s="123">
        <f>J59/J53*1</f>
        <v>1.8242685558298009E-5</v>
      </c>
      <c r="M59" s="31"/>
      <c r="N59" s="34">
        <f>N60</f>
        <v>0</v>
      </c>
      <c r="O59" s="31"/>
      <c r="P59" s="123">
        <f t="shared" si="7"/>
        <v>0</v>
      </c>
    </row>
    <row r="60" spans="1:16" ht="15" thickTop="1" x14ac:dyDescent="0.3">
      <c r="A60" s="104">
        <v>480590</v>
      </c>
      <c r="B60" s="10" t="s">
        <v>117</v>
      </c>
      <c r="C60" s="14"/>
      <c r="E60" s="6"/>
      <c r="F60" s="8">
        <v>9697605.1699999999</v>
      </c>
      <c r="G60" s="6"/>
      <c r="H60" s="30">
        <f>F60/F55*1</f>
        <v>5.4724452914315068E-2</v>
      </c>
      <c r="I60" s="6"/>
      <c r="J60" s="8">
        <v>5097</v>
      </c>
      <c r="L60" s="30">
        <v>0</v>
      </c>
      <c r="N60" s="8">
        <v>0</v>
      </c>
      <c r="P60" s="30">
        <f t="shared" si="7"/>
        <v>0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118</v>
      </c>
      <c r="C62" s="33"/>
      <c r="D62" s="31"/>
      <c r="E62" s="31"/>
      <c r="F62" s="34">
        <f>SUM(F63:F67)</f>
        <v>84686892.540000007</v>
      </c>
      <c r="G62" s="31"/>
      <c r="H62" s="123">
        <f>F62/F53*1</f>
        <v>0.3118161423085285</v>
      </c>
      <c r="I62" s="31"/>
      <c r="J62" s="34">
        <f>SUM(J63:J67)</f>
        <v>97615670.109999999</v>
      </c>
      <c r="K62" s="31"/>
      <c r="L62" s="123">
        <f>J62/J53*1</f>
        <v>0.34937649114759267</v>
      </c>
      <c r="M62" s="31"/>
      <c r="N62" s="34">
        <f>SUM(N63:N67)</f>
        <v>-15753627.57</v>
      </c>
      <c r="O62" s="31"/>
      <c r="P62" s="123">
        <f t="shared" si="7"/>
        <v>-0.18602202888196798</v>
      </c>
    </row>
    <row r="63" spans="1:16" ht="15" thickTop="1" x14ac:dyDescent="0.3">
      <c r="A63" s="104">
        <v>480817</v>
      </c>
      <c r="B63" s="10" t="s">
        <v>119</v>
      </c>
      <c r="C63" s="14"/>
      <c r="E63" s="6"/>
      <c r="F63" s="12">
        <v>56842480</v>
      </c>
      <c r="G63" s="6"/>
      <c r="H63" s="30">
        <f>F63/F62*1</f>
        <v>0.6712075304115297</v>
      </c>
      <c r="I63" s="6"/>
      <c r="J63" s="12">
        <v>56850845</v>
      </c>
      <c r="K63" s="6"/>
      <c r="L63" s="30">
        <f>J63/J62*1</f>
        <v>0.58239465995507267</v>
      </c>
      <c r="M63" s="6"/>
      <c r="N63" s="8">
        <f t="shared" ref="N63:N67" si="9">F63-J63</f>
        <v>-8365</v>
      </c>
      <c r="P63" s="30">
        <f t="shared" si="7"/>
        <v>-1.4716106686407771E-4</v>
      </c>
    </row>
    <row r="64" spans="1:16" x14ac:dyDescent="0.3">
      <c r="A64" s="104">
        <v>480818</v>
      </c>
      <c r="B64" s="10" t="s">
        <v>368</v>
      </c>
      <c r="C64" s="14"/>
      <c r="E64" s="6"/>
      <c r="F64" s="12">
        <v>2403600</v>
      </c>
      <c r="G64" s="6"/>
      <c r="H64" s="30">
        <f>F64/F62*1</f>
        <v>2.8382196204267525E-2</v>
      </c>
      <c r="I64" s="6"/>
      <c r="J64" s="12">
        <v>0</v>
      </c>
      <c r="K64" s="6"/>
      <c r="L64" s="30">
        <f>J64/J63*1</f>
        <v>0</v>
      </c>
      <c r="M64" s="6"/>
      <c r="N64" s="8"/>
      <c r="P64" s="30">
        <f t="shared" si="7"/>
        <v>0</v>
      </c>
    </row>
    <row r="65" spans="1:16" x14ac:dyDescent="0.3">
      <c r="A65" s="104">
        <v>480819</v>
      </c>
      <c r="B65" s="10" t="s">
        <v>369</v>
      </c>
      <c r="C65" s="14"/>
      <c r="E65" s="6"/>
      <c r="F65" s="12">
        <v>421250</v>
      </c>
      <c r="G65" s="6"/>
      <c r="H65" s="30">
        <f>F65/F62*1</f>
        <v>4.9742054214709994E-3</v>
      </c>
      <c r="I65" s="6"/>
      <c r="J65" s="12">
        <v>0</v>
      </c>
      <c r="K65" s="6"/>
      <c r="L65" s="30">
        <f>J65/J62*1</f>
        <v>0</v>
      </c>
      <c r="M65" s="6"/>
      <c r="N65" s="8"/>
      <c r="P65" s="30">
        <f t="shared" si="7"/>
        <v>0</v>
      </c>
    </row>
    <row r="66" spans="1:16" x14ac:dyDescent="0.3">
      <c r="A66" s="104">
        <v>480826</v>
      </c>
      <c r="B66" s="10" t="s">
        <v>120</v>
      </c>
      <c r="C66" s="14"/>
      <c r="E66" s="6"/>
      <c r="F66" s="12">
        <v>19223739</v>
      </c>
      <c r="G66" s="6"/>
      <c r="H66" s="30">
        <f>F66/F62*1</f>
        <v>0.22699780831986588</v>
      </c>
      <c r="I66" s="6"/>
      <c r="J66" s="12">
        <v>17182090</v>
      </c>
      <c r="K66" s="6"/>
      <c r="L66" s="30">
        <f>J66/J62*1</f>
        <v>0.17601774367412576</v>
      </c>
      <c r="M66" s="6"/>
      <c r="N66" s="8">
        <f t="shared" si="9"/>
        <v>2041649</v>
      </c>
      <c r="P66" s="30">
        <f t="shared" si="7"/>
        <v>0.10620457341831369</v>
      </c>
    </row>
    <row r="67" spans="1:16" x14ac:dyDescent="0.3">
      <c r="A67" s="104">
        <v>480890</v>
      </c>
      <c r="B67" s="10" t="s">
        <v>121</v>
      </c>
      <c r="C67" s="14"/>
      <c r="E67" s="6"/>
      <c r="F67" s="12">
        <v>5795823.54</v>
      </c>
      <c r="G67" s="6"/>
      <c r="H67" s="30">
        <f>F67/F62*1</f>
        <v>6.8438259642865859E-2</v>
      </c>
      <c r="I67" s="6"/>
      <c r="J67" s="12">
        <v>23582735.109999999</v>
      </c>
      <c r="K67" s="6"/>
      <c r="L67" s="30">
        <f>J67/J62*1</f>
        <v>0.24158759637080157</v>
      </c>
      <c r="M67" s="6"/>
      <c r="N67" s="8">
        <f t="shared" si="9"/>
        <v>-17786911.57</v>
      </c>
      <c r="P67" s="30">
        <v>-1</v>
      </c>
    </row>
    <row r="68" spans="1:16" ht="15" thickBot="1" x14ac:dyDescent="0.35">
      <c r="A68" s="106">
        <v>4810</v>
      </c>
      <c r="B68" s="32" t="s">
        <v>118</v>
      </c>
      <c r="C68" s="33"/>
      <c r="D68" s="31"/>
      <c r="E68" s="31"/>
      <c r="F68" s="34">
        <f>F69</f>
        <v>0</v>
      </c>
      <c r="G68" s="31"/>
      <c r="H68" s="123">
        <f>F68/F53*1</f>
        <v>0</v>
      </c>
      <c r="I68" s="31"/>
      <c r="J68" s="34">
        <f>J69</f>
        <v>70961413</v>
      </c>
      <c r="K68" s="31"/>
      <c r="L68" s="123">
        <f>J68/J53*1</f>
        <v>0.25397817228399466</v>
      </c>
      <c r="M68" s="31"/>
      <c r="N68" s="34">
        <f>SUM(N69:N72)</f>
        <v>-75772341</v>
      </c>
      <c r="O68" s="31"/>
      <c r="P68" s="123">
        <v>1</v>
      </c>
    </row>
    <row r="69" spans="1:16" ht="15" thickTop="1" x14ac:dyDescent="0.3">
      <c r="A69" s="104">
        <v>481090</v>
      </c>
      <c r="B69" s="10" t="s">
        <v>122</v>
      </c>
      <c r="C69" s="14"/>
      <c r="E69" s="6"/>
      <c r="F69" s="12">
        <v>0</v>
      </c>
      <c r="G69" s="6"/>
      <c r="H69" s="30">
        <f>F69/F64*1</f>
        <v>0</v>
      </c>
      <c r="I69" s="6"/>
      <c r="J69" s="12">
        <v>70961413</v>
      </c>
      <c r="K69" s="6"/>
      <c r="L69" s="30">
        <f>J69/J68*1</f>
        <v>1</v>
      </c>
      <c r="M69" s="6"/>
      <c r="N69" s="8">
        <f t="shared" ref="N69" si="10">F69-J69</f>
        <v>-70961413</v>
      </c>
      <c r="P69" s="30">
        <v>1</v>
      </c>
    </row>
    <row r="70" spans="1:16" ht="15" thickBot="1" x14ac:dyDescent="0.35">
      <c r="A70" s="106">
        <v>4815</v>
      </c>
      <c r="B70" s="32" t="s">
        <v>477</v>
      </c>
      <c r="C70" s="33"/>
      <c r="D70" s="31"/>
      <c r="E70" s="31"/>
      <c r="F70" s="34">
        <f>F71</f>
        <v>0</v>
      </c>
      <c r="G70" s="31"/>
      <c r="H70" s="123">
        <f>F70/F55*1</f>
        <v>0</v>
      </c>
      <c r="I70" s="31"/>
      <c r="J70" s="34">
        <f>J71</f>
        <v>2405464</v>
      </c>
      <c r="K70" s="31"/>
      <c r="L70" s="123">
        <f>J70/J55*1</f>
        <v>2.2188169397479904E-2</v>
      </c>
      <c r="M70" s="31"/>
      <c r="N70" s="34">
        <f>N71</f>
        <v>-2405464</v>
      </c>
      <c r="O70" s="31"/>
      <c r="P70" s="123">
        <v>1</v>
      </c>
    </row>
    <row r="71" spans="1:16" ht="15" thickTop="1" x14ac:dyDescent="0.3">
      <c r="A71" s="104">
        <v>481559</v>
      </c>
      <c r="B71" s="10" t="s">
        <v>114</v>
      </c>
      <c r="C71" s="14"/>
      <c r="E71" s="6"/>
      <c r="F71" s="12">
        <v>0</v>
      </c>
      <c r="G71" s="6"/>
      <c r="H71" s="30">
        <f>F71/F66*1</f>
        <v>0</v>
      </c>
      <c r="I71" s="6"/>
      <c r="J71" s="12">
        <v>2405464</v>
      </c>
      <c r="K71" s="6"/>
      <c r="L71" s="30">
        <f>J71/J70*1</f>
        <v>1</v>
      </c>
      <c r="M71" s="6"/>
      <c r="N71" s="8">
        <f t="shared" ref="N71" si="11">F71-J71</f>
        <v>-2405464</v>
      </c>
      <c r="P71" s="30">
        <v>1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454</v>
      </c>
      <c r="C73" s="172"/>
      <c r="D73" s="32"/>
      <c r="E73" s="173"/>
      <c r="F73" s="34">
        <f>F75+F78+F81+F84</f>
        <v>1963428.71</v>
      </c>
      <c r="G73" s="32"/>
      <c r="H73" s="123">
        <f>F73/F57*1</f>
        <v>3.0034807451063936E-2</v>
      </c>
      <c r="I73" s="32"/>
      <c r="J73" s="34">
        <f>J75+J78+J81+J84</f>
        <v>114752460.05</v>
      </c>
      <c r="K73" s="32"/>
      <c r="L73" s="123">
        <f>J73/J57*1</f>
        <v>6.0344617736868749</v>
      </c>
      <c r="M73" s="32"/>
      <c r="N73" s="34">
        <f>N75</f>
        <v>-400450.05000000005</v>
      </c>
      <c r="O73" s="32"/>
      <c r="P73" s="123">
        <f>N73/F73*1</f>
        <v>-0.20395446392346991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137</v>
      </c>
      <c r="C75" s="33"/>
      <c r="D75" s="31"/>
      <c r="E75" s="31"/>
      <c r="F75" s="34">
        <f>F76</f>
        <v>140010</v>
      </c>
      <c r="G75" s="31"/>
      <c r="H75" s="123">
        <f>F75/F53*1</f>
        <v>5.1551517330732696E-4</v>
      </c>
      <c r="I75" s="31"/>
      <c r="J75" s="34">
        <f>J76</f>
        <v>540460.05000000005</v>
      </c>
      <c r="K75" s="31"/>
      <c r="L75" s="123">
        <f>J75/J53*1</f>
        <v>1.9343619283837593E-3</v>
      </c>
      <c r="M75" s="31"/>
      <c r="N75" s="34">
        <f>N76</f>
        <v>-400450.05000000005</v>
      </c>
      <c r="O75" s="31"/>
      <c r="P75" s="123">
        <f>N75/F75*1</f>
        <v>-2.8601532033426187</v>
      </c>
    </row>
    <row r="76" spans="1:16" ht="15" thickTop="1" x14ac:dyDescent="0.3">
      <c r="A76" s="104">
        <v>580490</v>
      </c>
      <c r="B76" s="10" t="s">
        <v>137</v>
      </c>
      <c r="C76" s="14"/>
      <c r="E76" s="6"/>
      <c r="F76" s="12">
        <v>140010</v>
      </c>
      <c r="G76" s="6"/>
      <c r="H76" s="37">
        <f>F76/F75*1</f>
        <v>1</v>
      </c>
      <c r="I76" s="6"/>
      <c r="J76" s="12">
        <v>540460.05000000005</v>
      </c>
      <c r="L76" s="37">
        <f>J76/J73*1</f>
        <v>4.7097905331572893E-3</v>
      </c>
      <c r="N76" s="21">
        <f t="shared" ref="N76" si="12">F76-J76</f>
        <v>-400450.05000000005</v>
      </c>
      <c r="P76" s="37">
        <f t="shared" ref="P76" si="13">N76/F76*1</f>
        <v>-2.8601532033426187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163</v>
      </c>
      <c r="C78" s="172"/>
      <c r="D78" s="32"/>
      <c r="E78" s="173"/>
      <c r="F78" s="285">
        <f>F79</f>
        <v>0</v>
      </c>
      <c r="G78" s="173"/>
      <c r="H78" s="123">
        <f>F78/F75*1</f>
        <v>0</v>
      </c>
      <c r="I78" s="173"/>
      <c r="J78" s="285">
        <f>J79</f>
        <v>0</v>
      </c>
      <c r="K78" s="32"/>
      <c r="L78" s="123">
        <f>J78/J75*1</f>
        <v>0</v>
      </c>
      <c r="M78" s="32"/>
      <c r="N78" s="45">
        <f t="shared" ref="N78:N85" si="14">F78-J78</f>
        <v>0</v>
      </c>
      <c r="O78" s="32"/>
      <c r="P78" s="123">
        <v>1</v>
      </c>
    </row>
    <row r="79" spans="1:16" ht="15" thickTop="1" x14ac:dyDescent="0.3">
      <c r="A79" s="104">
        <v>581090</v>
      </c>
      <c r="B79" s="17" t="s">
        <v>163</v>
      </c>
      <c r="C79" s="14"/>
      <c r="E79" s="6"/>
      <c r="F79" s="12">
        <v>0</v>
      </c>
      <c r="G79" s="6"/>
      <c r="H79" s="37">
        <f>F79/F75*1</f>
        <v>0</v>
      </c>
      <c r="I79" s="6"/>
      <c r="J79" s="12">
        <v>0</v>
      </c>
      <c r="L79" s="37" t="e">
        <f>J79/J78*1</f>
        <v>#DIV/0!</v>
      </c>
      <c r="N79" s="21">
        <f t="shared" si="14"/>
        <v>0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138</v>
      </c>
      <c r="C81" s="172"/>
      <c r="D81" s="32"/>
      <c r="E81" s="173"/>
      <c r="F81" s="285">
        <f>F82</f>
        <v>0</v>
      </c>
      <c r="G81" s="173"/>
      <c r="H81" s="123">
        <f>F81/F75*1</f>
        <v>0</v>
      </c>
      <c r="I81" s="173"/>
      <c r="J81" s="285">
        <f>J82</f>
        <v>106244000</v>
      </c>
      <c r="K81" s="32"/>
      <c r="L81" s="123">
        <f>J81/J75*1</f>
        <v>196.58067233646594</v>
      </c>
      <c r="M81" s="32"/>
      <c r="N81" s="45">
        <f t="shared" si="14"/>
        <v>-106244000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455</v>
      </c>
      <c r="C82" s="14"/>
      <c r="E82" s="6"/>
      <c r="F82" s="12">
        <v>0</v>
      </c>
      <c r="G82" s="6"/>
      <c r="H82" s="37">
        <f>F82/F75*1</f>
        <v>0</v>
      </c>
      <c r="I82" s="6"/>
      <c r="J82" s="12">
        <v>106244000</v>
      </c>
      <c r="L82" s="37">
        <v>0</v>
      </c>
      <c r="N82" s="21">
        <f t="shared" si="14"/>
        <v>-106244000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139</v>
      </c>
      <c r="C84" s="172"/>
      <c r="D84" s="32"/>
      <c r="E84" s="173"/>
      <c r="F84" s="285">
        <f>F85</f>
        <v>1823418.71</v>
      </c>
      <c r="G84" s="173"/>
      <c r="H84" s="123">
        <f>F84/F75*1</f>
        <v>13.023489107920863</v>
      </c>
      <c r="I84" s="173"/>
      <c r="J84" s="285">
        <f>J85</f>
        <v>7968000</v>
      </c>
      <c r="K84" s="32"/>
      <c r="L84" s="123">
        <f>J84/J75*1</f>
        <v>14.742995342578974</v>
      </c>
      <c r="M84" s="32"/>
      <c r="N84" s="45">
        <f t="shared" si="14"/>
        <v>-6144581.29</v>
      </c>
      <c r="O84" s="32"/>
      <c r="P84" s="123">
        <f t="shared" ref="P84:P85" si="15">N84/F84*1</f>
        <v>-3.369813667207572</v>
      </c>
    </row>
    <row r="85" spans="1:16" ht="15" thickTop="1" x14ac:dyDescent="0.3">
      <c r="A85" s="104">
        <v>589090</v>
      </c>
      <c r="B85" s="10" t="s">
        <v>139</v>
      </c>
      <c r="C85" s="14"/>
      <c r="E85" s="6"/>
      <c r="F85" s="12">
        <v>1823418.71</v>
      </c>
      <c r="G85" s="6"/>
      <c r="H85" s="37">
        <f>F85/F84*1</f>
        <v>1</v>
      </c>
      <c r="I85" s="6"/>
      <c r="J85" s="12">
        <v>7968000</v>
      </c>
      <c r="L85" s="37">
        <f>J85/J84*1</f>
        <v>1</v>
      </c>
      <c r="N85" s="21">
        <f t="shared" si="14"/>
        <v>-6144581.29</v>
      </c>
      <c r="P85" s="37">
        <f t="shared" si="15"/>
        <v>-3.369813667207572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37" t="s">
        <v>161</v>
      </c>
      <c r="B87" s="337"/>
      <c r="C87" s="52"/>
      <c r="D87" s="52"/>
      <c r="E87" s="52"/>
      <c r="F87" s="53">
        <f>F49+F53-F73</f>
        <v>538901739.16999996</v>
      </c>
      <c r="G87" s="52"/>
      <c r="H87" s="58">
        <f>F87/F9*1</f>
        <v>4.5001902213161186E-2</v>
      </c>
      <c r="I87" s="52"/>
      <c r="J87" s="53">
        <f>J49+J53-J73</f>
        <v>606030971.48000002</v>
      </c>
      <c r="K87" s="52"/>
      <c r="L87" s="58">
        <f>J87/J9*1</f>
        <v>5.3687365829583E-2</v>
      </c>
      <c r="M87" s="52"/>
      <c r="N87" s="53">
        <f>F87-J87</f>
        <v>-67129232.310000062</v>
      </c>
      <c r="O87" s="52"/>
      <c r="P87" s="66">
        <f>N87/F87*1</f>
        <v>-0.12456673903741795</v>
      </c>
    </row>
    <row r="88" spans="1:16" ht="15" thickTop="1" x14ac:dyDescent="0.3">
      <c r="C88" s="5"/>
      <c r="D88" s="7"/>
      <c r="J88" s="7"/>
      <c r="N88" s="7"/>
    </row>
    <row r="89" spans="1:16" x14ac:dyDescent="0.3">
      <c r="C89" s="5"/>
      <c r="D89" s="7"/>
      <c r="F89" s="77"/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449</v>
      </c>
      <c r="C97" s="14"/>
      <c r="D97" s="8"/>
      <c r="E97" s="6"/>
      <c r="F97" s="6"/>
      <c r="G97" s="6"/>
      <c r="H97" s="6"/>
      <c r="I97" s="6"/>
      <c r="J97" s="8"/>
      <c r="K97" s="6"/>
      <c r="L97" s="322" t="s">
        <v>462</v>
      </c>
      <c r="M97" s="322"/>
      <c r="N97" s="322"/>
      <c r="O97" s="322"/>
      <c r="P97" s="322"/>
    </row>
    <row r="98" spans="1:16" x14ac:dyDescent="0.3">
      <c r="A98" s="6"/>
      <c r="B98" s="98" t="s">
        <v>156</v>
      </c>
      <c r="C98" s="14"/>
      <c r="D98" s="8"/>
      <c r="E98" s="6"/>
      <c r="F98" s="167"/>
      <c r="G98" s="6"/>
      <c r="H98" s="6"/>
      <c r="I98" s="6"/>
      <c r="J98" s="167"/>
      <c r="K98" s="6"/>
      <c r="L98" s="330" t="s">
        <v>458</v>
      </c>
      <c r="M98" s="330"/>
      <c r="N98" s="330"/>
      <c r="O98" s="330"/>
      <c r="P98" s="330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38"/>
      <c r="G104" s="338"/>
      <c r="H104" s="338"/>
      <c r="I104" s="338"/>
      <c r="J104" s="338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30" t="s">
        <v>157</v>
      </c>
      <c r="G105" s="330"/>
      <c r="H105" s="330"/>
      <c r="I105" s="330"/>
      <c r="J105" s="330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29" t="s">
        <v>247</v>
      </c>
      <c r="G106" s="329"/>
      <c r="H106" s="329"/>
      <c r="I106" s="329"/>
      <c r="J106" s="329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30" t="s">
        <v>459</v>
      </c>
      <c r="G107" s="330"/>
      <c r="H107" s="330"/>
      <c r="I107" s="330"/>
      <c r="J107" s="330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20">
    <mergeCell ref="F107:J107"/>
    <mergeCell ref="A49:B49"/>
    <mergeCell ref="A87:B87"/>
    <mergeCell ref="L97:P97"/>
    <mergeCell ref="L98:P98"/>
    <mergeCell ref="F106:J106"/>
    <mergeCell ref="A7:B7"/>
    <mergeCell ref="A1:P1"/>
    <mergeCell ref="A2:P2"/>
    <mergeCell ref="A3:P3"/>
    <mergeCell ref="A4:P4"/>
    <mergeCell ref="A5:P5"/>
    <mergeCell ref="R9:S9"/>
    <mergeCell ref="R19:S19"/>
    <mergeCell ref="F104:J104"/>
    <mergeCell ref="F105:J105"/>
    <mergeCell ref="A9:B9"/>
    <mergeCell ref="A24:B24"/>
    <mergeCell ref="A36:B36"/>
    <mergeCell ref="A38:B38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N16:N2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S108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664062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6640625" style="1" customWidth="1"/>
    <col min="12" max="12" width="10.3320312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33203125" style="1" customWidth="1"/>
    <col min="20" max="16384" width="11.44140625" style="1"/>
  </cols>
  <sheetData>
    <row r="1" spans="1:19" ht="17.399999999999999" x14ac:dyDescent="0.3">
      <c r="A1" s="325" t="s">
        <v>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19" ht="17.399999999999999" x14ac:dyDescent="0.3">
      <c r="A2" s="325" t="s">
        <v>492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</row>
    <row r="3" spans="1:19" ht="17.399999999999999" x14ac:dyDescent="0.3">
      <c r="A3" s="325" t="s">
        <v>491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</row>
    <row r="4" spans="1:19" ht="17.399999999999999" x14ac:dyDescent="0.3">
      <c r="A4" s="325" t="s">
        <v>493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</row>
    <row r="5" spans="1:19" ht="17.399999999999999" x14ac:dyDescent="0.3">
      <c r="A5" s="325" t="s">
        <v>5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</row>
    <row r="6" spans="1:19" ht="17.399999999999999" x14ac:dyDescent="0.3">
      <c r="A6" s="4"/>
      <c r="B6" s="2"/>
    </row>
    <row r="7" spans="1:19" ht="49.5" customHeight="1" x14ac:dyDescent="0.3">
      <c r="A7" s="332" t="s">
        <v>0</v>
      </c>
      <c r="B7" s="332"/>
      <c r="C7" s="54"/>
      <c r="D7" s="55" t="s">
        <v>6</v>
      </c>
      <c r="E7" s="54"/>
      <c r="F7" s="54" t="s">
        <v>447</v>
      </c>
      <c r="G7" s="54"/>
      <c r="H7" s="55" t="s">
        <v>1</v>
      </c>
      <c r="I7" s="54"/>
      <c r="J7" s="54" t="s">
        <v>7</v>
      </c>
      <c r="K7" s="54"/>
      <c r="L7" s="55" t="s">
        <v>1</v>
      </c>
      <c r="M7" s="54"/>
      <c r="N7" s="55" t="s">
        <v>142</v>
      </c>
      <c r="O7" s="54"/>
      <c r="P7" s="55" t="s">
        <v>141</v>
      </c>
    </row>
    <row r="9" spans="1:19" ht="16.2" thickBot="1" x14ac:dyDescent="0.35">
      <c r="A9" s="335" t="s">
        <v>159</v>
      </c>
      <c r="B9" s="335"/>
      <c r="C9" s="24"/>
      <c r="D9" s="24"/>
      <c r="E9" s="24"/>
      <c r="F9" s="25">
        <f>F11</f>
        <v>20991306</v>
      </c>
      <c r="G9" s="24"/>
      <c r="H9" s="26">
        <v>1</v>
      </c>
      <c r="I9" s="24"/>
      <c r="J9" s="25">
        <f>J11</f>
        <v>28711928</v>
      </c>
      <c r="K9" s="24"/>
      <c r="L9" s="26">
        <v>1</v>
      </c>
      <c r="M9" s="24"/>
      <c r="N9" s="25">
        <f>F9-J9</f>
        <v>-7720622</v>
      </c>
      <c r="O9" s="24"/>
      <c r="P9" s="26">
        <v>1</v>
      </c>
      <c r="R9" s="310">
        <v>2024</v>
      </c>
      <c r="S9" s="310"/>
    </row>
    <row r="10" spans="1:19" ht="15.6" thickTop="1" thickBot="1" x14ac:dyDescent="0.35">
      <c r="A10" s="3" t="s">
        <v>451</v>
      </c>
      <c r="C10" s="5"/>
      <c r="F10" s="7"/>
      <c r="J10" s="7"/>
    </row>
    <row r="11" spans="1:19" ht="15" thickBot="1" x14ac:dyDescent="0.35">
      <c r="A11" s="106">
        <v>4</v>
      </c>
      <c r="B11" s="32" t="s">
        <v>103</v>
      </c>
      <c r="C11" s="5"/>
      <c r="D11" s="31"/>
      <c r="E11" s="5"/>
      <c r="F11" s="34">
        <f>F12+F20</f>
        <v>20991306</v>
      </c>
      <c r="G11" s="5"/>
      <c r="H11" s="59">
        <f>F11/F9*1</f>
        <v>1</v>
      </c>
      <c r="I11" s="5"/>
      <c r="J11" s="34">
        <f>J12+J20</f>
        <v>28711928</v>
      </c>
      <c r="K11" s="5"/>
      <c r="L11" s="59">
        <f>J11/J9*1</f>
        <v>1</v>
      </c>
      <c r="M11" s="5"/>
      <c r="N11" s="34">
        <f>F11-J11</f>
        <v>-7720622</v>
      </c>
      <c r="O11" s="5"/>
      <c r="P11" s="59">
        <f>N11/N9*1</f>
        <v>1</v>
      </c>
      <c r="R11" s="246" t="s">
        <v>470</v>
      </c>
      <c r="S11" s="244">
        <f>F9</f>
        <v>20991306</v>
      </c>
    </row>
    <row r="12" spans="1:19" ht="15.6" thickTop="1" thickBot="1" x14ac:dyDescent="0.35">
      <c r="A12" s="168">
        <v>43</v>
      </c>
      <c r="B12" s="3" t="s">
        <v>104</v>
      </c>
      <c r="C12" s="5"/>
      <c r="F12" s="9">
        <f>F13+F16</f>
        <v>20991306</v>
      </c>
      <c r="H12" s="28">
        <f>F12/F9*1</f>
        <v>1</v>
      </c>
      <c r="J12" s="9">
        <f>J13+J16</f>
        <v>28711928</v>
      </c>
      <c r="L12" s="28">
        <f>J12/J9*1</f>
        <v>1</v>
      </c>
      <c r="N12" s="16">
        <f>F12-J12</f>
        <v>-7720622</v>
      </c>
      <c r="P12" s="28">
        <f t="shared" ref="P12:P18" si="0">N12/F12*1</f>
        <v>-0.36780093625427596</v>
      </c>
      <c r="R12" s="247" t="s">
        <v>117</v>
      </c>
      <c r="S12" s="245">
        <f>F53</f>
        <v>0</v>
      </c>
    </row>
    <row r="13" spans="1:19" ht="15" thickBot="1" x14ac:dyDescent="0.35">
      <c r="A13" s="170">
        <v>434001</v>
      </c>
      <c r="B13" s="32" t="s">
        <v>107</v>
      </c>
      <c r="C13" s="33"/>
      <c r="D13" s="31"/>
      <c r="E13" s="31"/>
      <c r="F13" s="149">
        <f>SUM(F14:F15)</f>
        <v>0</v>
      </c>
      <c r="G13" s="31"/>
      <c r="H13" s="123">
        <f>F13/F12*1</f>
        <v>0</v>
      </c>
      <c r="I13" s="31"/>
      <c r="J13" s="149">
        <f>SUM(J14:J15)</f>
        <v>0</v>
      </c>
      <c r="K13" s="31"/>
      <c r="L13" s="123">
        <f>J13/J12*1</f>
        <v>0</v>
      </c>
      <c r="M13" s="31"/>
      <c r="N13" s="34">
        <f>F13-J13</f>
        <v>0</v>
      </c>
      <c r="O13" s="31"/>
      <c r="P13" s="123" t="e">
        <f t="shared" si="0"/>
        <v>#DIV/0!</v>
      </c>
      <c r="R13" s="247" t="s">
        <v>471</v>
      </c>
      <c r="S13" s="245">
        <f>-F24</f>
        <v>0</v>
      </c>
    </row>
    <row r="14" spans="1:19" x14ac:dyDescent="0.3">
      <c r="A14" s="168">
        <v>43400101</v>
      </c>
      <c r="B14" s="6" t="s">
        <v>105</v>
      </c>
      <c r="C14" s="14"/>
      <c r="E14" s="6"/>
      <c r="F14" s="8">
        <v>0</v>
      </c>
      <c r="G14" s="6"/>
      <c r="H14" s="30" t="e">
        <f>F14/F13*1</f>
        <v>#DIV/0!</v>
      </c>
      <c r="J14" s="8">
        <v>0</v>
      </c>
      <c r="L14" s="30" t="e">
        <f>J14/J13*1</f>
        <v>#DIV/0!</v>
      </c>
      <c r="N14" s="8">
        <f>F14-J14</f>
        <v>0</v>
      </c>
      <c r="P14" s="30" t="e">
        <f t="shared" si="0"/>
        <v>#DIV/0!</v>
      </c>
      <c r="R14" s="247" t="s">
        <v>453</v>
      </c>
      <c r="S14" s="245">
        <f>-F38-S15</f>
        <v>-26000000</v>
      </c>
    </row>
    <row r="15" spans="1:19" x14ac:dyDescent="0.3">
      <c r="A15" s="168">
        <v>43400102</v>
      </c>
      <c r="B15" s="6" t="s">
        <v>106</v>
      </c>
      <c r="C15" s="14"/>
      <c r="E15" s="6"/>
      <c r="F15" s="8">
        <v>0</v>
      </c>
      <c r="G15" s="6"/>
      <c r="H15" s="30" t="e">
        <f>F15/F13*1</f>
        <v>#DIV/0!</v>
      </c>
      <c r="J15" s="8">
        <v>0</v>
      </c>
      <c r="L15" s="30" t="e">
        <f>J15/J13*1</f>
        <v>#DIV/0!</v>
      </c>
      <c r="N15" s="8">
        <f>F15-J15</f>
        <v>0</v>
      </c>
      <c r="P15" s="30" t="e">
        <f t="shared" si="0"/>
        <v>#DIV/0!</v>
      </c>
      <c r="R15" s="248" t="s">
        <v>472</v>
      </c>
      <c r="S15" s="245">
        <f>-F48</f>
        <v>0</v>
      </c>
    </row>
    <row r="16" spans="1:19" ht="15" thickBot="1" x14ac:dyDescent="0.35">
      <c r="A16" s="106">
        <v>43400</v>
      </c>
      <c r="B16" s="32" t="s">
        <v>108</v>
      </c>
      <c r="C16" s="33"/>
      <c r="D16" s="31"/>
      <c r="E16" s="31"/>
      <c r="F16" s="34">
        <f>SUM(F17:F19)</f>
        <v>20991306</v>
      </c>
      <c r="G16" s="31"/>
      <c r="H16" s="123" t="e">
        <f>F16/F13*1</f>
        <v>#DIV/0!</v>
      </c>
      <c r="I16" s="31"/>
      <c r="J16" s="34">
        <f>SUM(J17:J19)</f>
        <v>28711928</v>
      </c>
      <c r="K16" s="31"/>
      <c r="L16" s="123" t="e">
        <f>J16/J13*1</f>
        <v>#DIV/0!</v>
      </c>
      <c r="M16" s="31"/>
      <c r="N16" s="34">
        <f>SUM(N17:N19)</f>
        <v>-7720622</v>
      </c>
      <c r="O16" s="31"/>
      <c r="P16" s="123">
        <f t="shared" si="0"/>
        <v>-0.36780093625427596</v>
      </c>
      <c r="R16" s="248" t="s">
        <v>473</v>
      </c>
      <c r="S16" s="245">
        <f>-F73</f>
        <v>0</v>
      </c>
    </row>
    <row r="17" spans="1:19" ht="15.6" thickTop="1" thickBot="1" x14ac:dyDescent="0.35">
      <c r="A17" s="168">
        <v>43400201</v>
      </c>
      <c r="B17" s="6" t="s">
        <v>109</v>
      </c>
      <c r="C17" s="14"/>
      <c r="E17" s="6"/>
      <c r="F17" s="8">
        <v>13425391</v>
      </c>
      <c r="G17" s="6"/>
      <c r="H17" s="30">
        <f>F17/F16*1</f>
        <v>0.63956911494692137</v>
      </c>
      <c r="J17" s="8">
        <v>19139666</v>
      </c>
      <c r="L17" s="30">
        <f>J17/J16*1</f>
        <v>0.66661026734254836</v>
      </c>
      <c r="N17" s="8">
        <f t="shared" ref="N17:N19" si="1">F17-J17</f>
        <v>-5714275</v>
      </c>
      <c r="P17" s="30">
        <f t="shared" si="0"/>
        <v>-0.4256319238672453</v>
      </c>
      <c r="R17" s="249" t="s">
        <v>466</v>
      </c>
      <c r="S17" s="250">
        <f>SUM(S11:S16)</f>
        <v>-5008694</v>
      </c>
    </row>
    <row r="18" spans="1:19" x14ac:dyDescent="0.3">
      <c r="A18" s="168">
        <v>43400206</v>
      </c>
      <c r="B18" s="6" t="s">
        <v>110</v>
      </c>
      <c r="C18" s="14"/>
      <c r="E18" s="6"/>
      <c r="F18" s="8">
        <v>7565915</v>
      </c>
      <c r="G18" s="6"/>
      <c r="H18" s="30">
        <f>F18/F17*1</f>
        <v>0.56355267418282273</v>
      </c>
      <c r="J18" s="8">
        <v>9572262</v>
      </c>
      <c r="L18" s="30">
        <f>J18/J17*1</f>
        <v>0.50012690921565717</v>
      </c>
      <c r="N18" s="8">
        <f t="shared" si="1"/>
        <v>-2006347</v>
      </c>
      <c r="P18" s="30">
        <f t="shared" si="0"/>
        <v>-0.26518233419222925</v>
      </c>
    </row>
    <row r="19" spans="1:19" ht="15.6" x14ac:dyDescent="0.3">
      <c r="A19" s="168">
        <v>43400208</v>
      </c>
      <c r="B19" s="6" t="s">
        <v>450</v>
      </c>
      <c r="C19" s="14"/>
      <c r="E19" s="6"/>
      <c r="F19" s="8">
        <v>0</v>
      </c>
      <c r="G19" s="6"/>
      <c r="H19" s="30">
        <f>F19/F16*1</f>
        <v>0</v>
      </c>
      <c r="J19" s="8">
        <v>0</v>
      </c>
      <c r="L19" s="30">
        <f>J19/J16*1</f>
        <v>0</v>
      </c>
      <c r="N19" s="8">
        <f t="shared" si="1"/>
        <v>0</v>
      </c>
      <c r="P19" s="30">
        <v>0</v>
      </c>
      <c r="R19" s="310">
        <v>2023</v>
      </c>
      <c r="S19" s="310"/>
    </row>
    <row r="20" spans="1:19" ht="15" thickBot="1" x14ac:dyDescent="0.35">
      <c r="A20" s="170">
        <v>459508</v>
      </c>
      <c r="B20" s="32" t="s">
        <v>111</v>
      </c>
      <c r="C20" s="33"/>
      <c r="D20" s="31"/>
      <c r="E20" s="31"/>
      <c r="F20" s="34">
        <f>SUM(F21:F22)</f>
        <v>0</v>
      </c>
      <c r="G20" s="31"/>
      <c r="H20" s="123">
        <f>F20/F12*1</f>
        <v>0</v>
      </c>
      <c r="I20" s="31"/>
      <c r="J20" s="34">
        <f>SUM(J21:J22)</f>
        <v>0</v>
      </c>
      <c r="K20" s="31"/>
      <c r="L20" s="123">
        <f>J20/J12*1</f>
        <v>0</v>
      </c>
      <c r="M20" s="31"/>
      <c r="N20" s="34">
        <f>SUM(N21:N22)</f>
        <v>0</v>
      </c>
      <c r="O20" s="31"/>
      <c r="P20" s="123" t="e">
        <f>N20/F20*1</f>
        <v>#DIV/0!</v>
      </c>
    </row>
    <row r="21" spans="1:19" ht="15" thickTop="1" x14ac:dyDescent="0.3">
      <c r="A21" s="168">
        <v>43950801</v>
      </c>
      <c r="B21" s="10" t="s">
        <v>112</v>
      </c>
      <c r="C21" s="14"/>
      <c r="E21" s="6"/>
      <c r="F21" s="8">
        <v>0</v>
      </c>
      <c r="G21" s="6"/>
      <c r="H21" s="30" t="e">
        <f>F21/F20*1</f>
        <v>#DIV/0!</v>
      </c>
      <c r="I21" s="6"/>
      <c r="J21" s="8">
        <v>0</v>
      </c>
      <c r="L21" s="30" t="e">
        <f>J21/J20*1</f>
        <v>#DIV/0!</v>
      </c>
      <c r="N21" s="8">
        <f t="shared" ref="N21:N22" si="2">F21-J21</f>
        <v>0</v>
      </c>
      <c r="P21" s="30" t="e">
        <f>N21/F21*1</f>
        <v>#DIV/0!</v>
      </c>
      <c r="R21" s="246" t="s">
        <v>470</v>
      </c>
      <c r="S21" s="244">
        <f>J9</f>
        <v>28711928</v>
      </c>
    </row>
    <row r="22" spans="1:19" x14ac:dyDescent="0.3">
      <c r="A22" s="168">
        <v>43950802</v>
      </c>
      <c r="B22" s="10" t="s">
        <v>113</v>
      </c>
      <c r="C22" s="14"/>
      <c r="E22" s="6"/>
      <c r="F22" s="8">
        <v>0</v>
      </c>
      <c r="G22" s="6"/>
      <c r="H22" s="30" t="e">
        <f>F22/F20*1</f>
        <v>#DIV/0!</v>
      </c>
      <c r="I22" s="6"/>
      <c r="J22" s="8">
        <v>0</v>
      </c>
      <c r="L22" s="30" t="e">
        <f>J22/J20*1</f>
        <v>#DIV/0!</v>
      </c>
      <c r="N22" s="8">
        <f t="shared" si="2"/>
        <v>0</v>
      </c>
      <c r="P22" s="30" t="e">
        <f>N22/F22*1</f>
        <v>#DIV/0!</v>
      </c>
      <c r="R22" s="247" t="s">
        <v>117</v>
      </c>
      <c r="S22" s="245">
        <f>J53</f>
        <v>0</v>
      </c>
    </row>
    <row r="23" spans="1:19" x14ac:dyDescent="0.3">
      <c r="A23" s="105"/>
      <c r="C23" s="5"/>
      <c r="D23" s="7"/>
      <c r="F23" s="7"/>
      <c r="R23" s="247" t="s">
        <v>471</v>
      </c>
      <c r="S23" s="245">
        <f>-J24</f>
        <v>0</v>
      </c>
    </row>
    <row r="24" spans="1:19" ht="15" thickBot="1" x14ac:dyDescent="0.35">
      <c r="A24" s="336" t="s">
        <v>160</v>
      </c>
      <c r="B24" s="336"/>
      <c r="C24" s="3"/>
      <c r="D24" s="56"/>
      <c r="E24" s="3"/>
      <c r="F24" s="23">
        <f>F25</f>
        <v>0</v>
      </c>
      <c r="G24" s="3"/>
      <c r="H24" s="57">
        <f>F24/F9*1</f>
        <v>0</v>
      </c>
      <c r="I24" s="3"/>
      <c r="J24" s="23">
        <f>J25</f>
        <v>0</v>
      </c>
      <c r="K24" s="3"/>
      <c r="L24" s="57">
        <f>J24/J9*1</f>
        <v>0</v>
      </c>
      <c r="M24" s="3"/>
      <c r="N24" s="23">
        <f>N25</f>
        <v>0</v>
      </c>
      <c r="O24" s="3"/>
      <c r="P24" s="57" t="e">
        <f>N24/F24*1</f>
        <v>#DIV/0!</v>
      </c>
      <c r="R24" s="247" t="s">
        <v>453</v>
      </c>
      <c r="S24" s="245">
        <f>-J38+J48</f>
        <v>-13400000</v>
      </c>
    </row>
    <row r="25" spans="1:19" ht="15.6" thickTop="1" thickBot="1" x14ac:dyDescent="0.35">
      <c r="A25" s="106">
        <v>56</v>
      </c>
      <c r="B25" s="32" t="s">
        <v>140</v>
      </c>
      <c r="C25" s="33"/>
      <c r="D25" s="31"/>
      <c r="E25" s="31"/>
      <c r="F25" s="34">
        <f>F26</f>
        <v>0</v>
      </c>
      <c r="G25" s="31"/>
      <c r="H25" s="123" t="e">
        <f>F25/F14*1</f>
        <v>#DIV/0!</v>
      </c>
      <c r="I25" s="31"/>
      <c r="J25" s="34">
        <f>J26</f>
        <v>0</v>
      </c>
      <c r="K25" s="31"/>
      <c r="L25" s="123" t="e">
        <f>J25/J14*1</f>
        <v>#DIV/0!</v>
      </c>
      <c r="M25" s="31"/>
      <c r="N25" s="34">
        <f>N26</f>
        <v>0</v>
      </c>
      <c r="O25" s="31"/>
      <c r="P25" s="123" t="e">
        <f>N25/F25*1</f>
        <v>#DIV/0!</v>
      </c>
      <c r="R25" s="248" t="s">
        <v>472</v>
      </c>
      <c r="S25" s="245">
        <f>-J48</f>
        <v>0</v>
      </c>
    </row>
    <row r="26" spans="1:19" ht="15.6" thickTop="1" thickBot="1" x14ac:dyDescent="0.35">
      <c r="A26" s="106">
        <v>5618</v>
      </c>
      <c r="B26" s="32" t="s">
        <v>104</v>
      </c>
      <c r="C26" s="33"/>
      <c r="D26" s="31"/>
      <c r="E26" s="31"/>
      <c r="F26" s="34">
        <f>SUM(F27:F34)</f>
        <v>0</v>
      </c>
      <c r="G26" s="31"/>
      <c r="H26" s="123" t="e">
        <f>F26/F14*1</f>
        <v>#DIV/0!</v>
      </c>
      <c r="I26" s="31"/>
      <c r="J26" s="34">
        <f>SUM(J27:J34)</f>
        <v>0</v>
      </c>
      <c r="K26" s="31"/>
      <c r="L26" s="123" t="e">
        <f>J26/J14*1</f>
        <v>#DIV/0!</v>
      </c>
      <c r="M26" s="31"/>
      <c r="N26" s="34">
        <f>F26-J26</f>
        <v>0</v>
      </c>
      <c r="O26" s="31"/>
      <c r="P26" s="123" t="e">
        <f>N26/F26*1</f>
        <v>#DIV/0!</v>
      </c>
      <c r="R26" s="248" t="s">
        <v>473</v>
      </c>
      <c r="S26" s="245">
        <f>-J73</f>
        <v>0</v>
      </c>
    </row>
    <row r="27" spans="1:19" ht="15.6" thickTop="1" thickBot="1" x14ac:dyDescent="0.35">
      <c r="A27" s="104">
        <v>561802</v>
      </c>
      <c r="B27" s="10" t="s">
        <v>130</v>
      </c>
      <c r="C27" s="14"/>
      <c r="E27" s="6"/>
      <c r="F27" s="8">
        <v>0</v>
      </c>
      <c r="G27" s="6"/>
      <c r="H27" s="30" t="e">
        <f>F27/F25*1</f>
        <v>#DIV/0!</v>
      </c>
      <c r="I27" s="6"/>
      <c r="J27" s="8">
        <v>0</v>
      </c>
      <c r="K27" s="6"/>
      <c r="L27" s="30" t="e">
        <f>J27/J25*1</f>
        <v>#DIV/0!</v>
      </c>
      <c r="M27" s="6"/>
      <c r="N27" s="8">
        <f t="shared" ref="N27:N34" si="3">F27-J27</f>
        <v>0</v>
      </c>
      <c r="P27" s="30">
        <v>0</v>
      </c>
      <c r="R27" s="249" t="s">
        <v>466</v>
      </c>
      <c r="S27" s="250">
        <f>SUM(S21:S26)</f>
        <v>15311928</v>
      </c>
    </row>
    <row r="28" spans="1:19" x14ac:dyDescent="0.3">
      <c r="A28" s="104">
        <v>561802</v>
      </c>
      <c r="B28" s="10" t="s">
        <v>131</v>
      </c>
      <c r="C28" s="14"/>
      <c r="E28" s="6"/>
      <c r="F28" s="8">
        <v>0</v>
      </c>
      <c r="G28" s="6"/>
      <c r="H28" s="30" t="e">
        <f>F28/F25*1</f>
        <v>#DIV/0!</v>
      </c>
      <c r="I28" s="6"/>
      <c r="J28" s="8">
        <v>0</v>
      </c>
      <c r="K28" s="6"/>
      <c r="L28" s="30" t="e">
        <f>J28/J25*1</f>
        <v>#DIV/0!</v>
      </c>
      <c r="M28" s="6"/>
      <c r="N28" s="8">
        <f t="shared" si="3"/>
        <v>0</v>
      </c>
      <c r="P28" s="30" t="e">
        <f>N28/F28*1</f>
        <v>#DIV/0!</v>
      </c>
    </row>
    <row r="29" spans="1:19" x14ac:dyDescent="0.3">
      <c r="A29" s="104">
        <v>561805</v>
      </c>
      <c r="B29" s="10" t="s">
        <v>132</v>
      </c>
      <c r="C29" s="14"/>
      <c r="E29" s="6"/>
      <c r="F29" s="8">
        <v>0</v>
      </c>
      <c r="G29" s="6"/>
      <c r="H29" s="30" t="e">
        <f>F29/F26*1</f>
        <v>#DIV/0!</v>
      </c>
      <c r="I29" s="6"/>
      <c r="J29" s="8">
        <v>0</v>
      </c>
      <c r="K29" s="6"/>
      <c r="L29" s="30" t="e">
        <f>J29/J26*1</f>
        <v>#DIV/0!</v>
      </c>
      <c r="M29" s="6"/>
      <c r="N29" s="8">
        <f t="shared" si="3"/>
        <v>0</v>
      </c>
      <c r="P29" s="30">
        <v>0</v>
      </c>
    </row>
    <row r="30" spans="1:19" x14ac:dyDescent="0.3">
      <c r="A30" s="104">
        <v>561807</v>
      </c>
      <c r="B30" s="10" t="s">
        <v>133</v>
      </c>
      <c r="C30" s="14"/>
      <c r="E30" s="6"/>
      <c r="F30" s="8">
        <v>0</v>
      </c>
      <c r="G30" s="6"/>
      <c r="H30" s="30" t="e">
        <f>F30/F25*1</f>
        <v>#DIV/0!</v>
      </c>
      <c r="I30" s="6"/>
      <c r="J30" s="8">
        <v>0</v>
      </c>
      <c r="K30" s="6"/>
      <c r="L30" s="30" t="e">
        <f>J30/J25*1</f>
        <v>#DIV/0!</v>
      </c>
      <c r="M30" s="6"/>
      <c r="N30" s="8">
        <f t="shared" si="3"/>
        <v>0</v>
      </c>
      <c r="P30" s="30" t="e">
        <f t="shared" ref="P30:P34" si="4">N30/F30*1</f>
        <v>#DIV/0!</v>
      </c>
    </row>
    <row r="31" spans="1:19" x14ac:dyDescent="0.3">
      <c r="A31" s="104">
        <v>561809</v>
      </c>
      <c r="B31" s="10" t="s">
        <v>134</v>
      </c>
      <c r="C31" s="14"/>
      <c r="E31" s="6"/>
      <c r="F31" s="8">
        <v>0</v>
      </c>
      <c r="G31" s="6"/>
      <c r="H31" s="30" t="e">
        <f>F31/F25*1</f>
        <v>#DIV/0!</v>
      </c>
      <c r="I31" s="6"/>
      <c r="J31" s="8">
        <v>0</v>
      </c>
      <c r="K31" s="6"/>
      <c r="L31" s="30" t="e">
        <f>J31/J25*1</f>
        <v>#DIV/0!</v>
      </c>
      <c r="M31" s="6"/>
      <c r="N31" s="8">
        <f t="shared" si="3"/>
        <v>0</v>
      </c>
      <c r="P31" s="30" t="e">
        <f t="shared" si="4"/>
        <v>#DIV/0!</v>
      </c>
    </row>
    <row r="32" spans="1:19" x14ac:dyDescent="0.3">
      <c r="A32" s="104">
        <v>561810</v>
      </c>
      <c r="B32" s="10" t="s">
        <v>135</v>
      </c>
      <c r="C32" s="14"/>
      <c r="E32" s="6"/>
      <c r="F32" s="8">
        <v>0</v>
      </c>
      <c r="G32" s="6"/>
      <c r="H32" s="30" t="e">
        <f>F32/F25*1</f>
        <v>#DIV/0!</v>
      </c>
      <c r="I32" s="6"/>
      <c r="J32" s="8">
        <v>0</v>
      </c>
      <c r="K32" s="6"/>
      <c r="L32" s="30" t="e">
        <f>J32/J25*1</f>
        <v>#DIV/0!</v>
      </c>
      <c r="M32" s="6"/>
      <c r="N32" s="8">
        <f t="shared" si="3"/>
        <v>0</v>
      </c>
      <c r="P32" s="30" t="e">
        <f t="shared" si="4"/>
        <v>#DIV/0!</v>
      </c>
    </row>
    <row r="33" spans="1:16" x14ac:dyDescent="0.3">
      <c r="A33" s="104">
        <v>561811</v>
      </c>
      <c r="B33" s="10" t="s">
        <v>76</v>
      </c>
      <c r="C33" s="14"/>
      <c r="E33" s="6"/>
      <c r="F33" s="8">
        <v>0</v>
      </c>
      <c r="G33" s="6"/>
      <c r="H33" s="30" t="e">
        <f>F33/F25*1</f>
        <v>#DIV/0!</v>
      </c>
      <c r="I33" s="6"/>
      <c r="J33" s="8">
        <v>0</v>
      </c>
      <c r="K33" s="6"/>
      <c r="L33" s="30" t="e">
        <f>J33/J25*1</f>
        <v>#DIV/0!</v>
      </c>
      <c r="M33" s="6"/>
      <c r="N33" s="8">
        <f t="shared" si="3"/>
        <v>0</v>
      </c>
      <c r="P33" s="30" t="e">
        <f t="shared" si="4"/>
        <v>#DIV/0!</v>
      </c>
    </row>
    <row r="34" spans="1:16" x14ac:dyDescent="0.3">
      <c r="A34" s="104">
        <v>561890</v>
      </c>
      <c r="B34" s="10" t="s">
        <v>136</v>
      </c>
      <c r="C34" s="14"/>
      <c r="E34" s="6"/>
      <c r="F34" s="8">
        <v>0</v>
      </c>
      <c r="G34" s="6"/>
      <c r="H34" s="30" t="e">
        <f>F34/F25*1</f>
        <v>#DIV/0!</v>
      </c>
      <c r="I34" s="6"/>
      <c r="J34" s="8">
        <v>0</v>
      </c>
      <c r="K34" s="6"/>
      <c r="L34" s="30" t="e">
        <f>J34/J25*1</f>
        <v>#DIV/0!</v>
      </c>
      <c r="M34" s="6"/>
      <c r="N34" s="8">
        <f t="shared" si="3"/>
        <v>0</v>
      </c>
      <c r="P34" s="30" t="e">
        <f t="shared" si="4"/>
        <v>#DIV/0!</v>
      </c>
    </row>
    <row r="35" spans="1:16" x14ac:dyDescent="0.3">
      <c r="C35" s="5"/>
      <c r="D35" s="7"/>
      <c r="F35" s="7"/>
    </row>
    <row r="36" spans="1:16" ht="16.2" thickBot="1" x14ac:dyDescent="0.35">
      <c r="A36" s="337" t="s">
        <v>158</v>
      </c>
      <c r="B36" s="337"/>
      <c r="C36" s="52"/>
      <c r="D36" s="52"/>
      <c r="E36" s="52"/>
      <c r="F36" s="53">
        <f>F9-F24</f>
        <v>20991306</v>
      </c>
      <c r="G36" s="52"/>
      <c r="H36" s="58">
        <f>F36/F9*1</f>
        <v>1</v>
      </c>
      <c r="I36" s="52"/>
      <c r="J36" s="53">
        <f>J9-J24</f>
        <v>28711928</v>
      </c>
      <c r="K36" s="52"/>
      <c r="L36" s="58">
        <f>J36/J9*1</f>
        <v>1</v>
      </c>
      <c r="M36" s="52"/>
      <c r="N36" s="53">
        <f>N9-N24</f>
        <v>-7720622</v>
      </c>
      <c r="O36" s="52"/>
      <c r="P36" s="66">
        <f>N36/F36*1</f>
        <v>-0.36780093625427596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36" t="s">
        <v>162</v>
      </c>
      <c r="B38" s="336"/>
      <c r="C38" s="3"/>
      <c r="D38" s="56"/>
      <c r="E38" s="3"/>
      <c r="F38" s="23">
        <f>F40</f>
        <v>26000000</v>
      </c>
      <c r="G38" s="3"/>
      <c r="H38" s="57">
        <f>F38/F9*1</f>
        <v>1.2386080218162701</v>
      </c>
      <c r="I38" s="3"/>
      <c r="J38" s="23">
        <f>J40</f>
        <v>13400000</v>
      </c>
      <c r="K38" s="3"/>
      <c r="L38" s="57">
        <f>J38/J9*1</f>
        <v>0.46670498755778433</v>
      </c>
      <c r="M38" s="3"/>
      <c r="N38" s="23">
        <f>N40</f>
        <v>12600000</v>
      </c>
      <c r="O38" s="3"/>
      <c r="P38" s="57">
        <f>N38/F38*1</f>
        <v>0.48461538461538461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123</v>
      </c>
      <c r="C40" s="33"/>
      <c r="D40" s="31"/>
      <c r="E40" s="31"/>
      <c r="F40" s="34">
        <f>SUM(F41:F48)</f>
        <v>26000000</v>
      </c>
      <c r="G40" s="31"/>
      <c r="H40" s="123">
        <f>F40/F9*1</f>
        <v>1.2386080218162701</v>
      </c>
      <c r="I40" s="31"/>
      <c r="J40" s="34">
        <f>SUM(J41:J48)</f>
        <v>13400000</v>
      </c>
      <c r="K40" s="31"/>
      <c r="L40" s="123">
        <f>J40/J9*1</f>
        <v>0.46670498755778433</v>
      </c>
      <c r="M40" s="31"/>
      <c r="N40" s="34">
        <f>SUM(N41:N48)</f>
        <v>12600000</v>
      </c>
      <c r="O40" s="31"/>
      <c r="P40" s="123">
        <f>N40/F40*1</f>
        <v>0.48461538461538461</v>
      </c>
    </row>
    <row r="41" spans="1:16" ht="15" thickTop="1" x14ac:dyDescent="0.3">
      <c r="A41" s="104">
        <v>5101</v>
      </c>
      <c r="B41" s="10" t="s">
        <v>128</v>
      </c>
      <c r="C41" s="14"/>
      <c r="E41" s="6"/>
      <c r="F41" s="8">
        <v>0</v>
      </c>
      <c r="G41" s="6"/>
      <c r="H41" s="30">
        <f>F41/F40*1</f>
        <v>0</v>
      </c>
      <c r="I41" s="6"/>
      <c r="J41" s="8">
        <v>0</v>
      </c>
      <c r="L41" s="30">
        <f>J41/J40*1</f>
        <v>0</v>
      </c>
      <c r="N41" s="8">
        <f t="shared" ref="N41:N48" si="5">F41-J41</f>
        <v>0</v>
      </c>
      <c r="P41" s="30">
        <v>0</v>
      </c>
    </row>
    <row r="42" spans="1:16" x14ac:dyDescent="0.3">
      <c r="A42" s="104">
        <v>5102</v>
      </c>
      <c r="B42" s="10" t="s">
        <v>124</v>
      </c>
      <c r="C42" s="14"/>
      <c r="E42" s="6"/>
      <c r="F42" s="8">
        <v>0</v>
      </c>
      <c r="G42" s="6"/>
      <c r="H42" s="30">
        <f>F42/F40*1</f>
        <v>0</v>
      </c>
      <c r="I42" s="6"/>
      <c r="J42" s="8">
        <v>0</v>
      </c>
      <c r="L42" s="30">
        <f>J42/J40*1</f>
        <v>0</v>
      </c>
      <c r="N42" s="8">
        <f t="shared" si="5"/>
        <v>0</v>
      </c>
      <c r="P42" s="30">
        <v>0</v>
      </c>
    </row>
    <row r="43" spans="1:16" x14ac:dyDescent="0.3">
      <c r="A43" s="104">
        <v>5103</v>
      </c>
      <c r="B43" s="10" t="s">
        <v>125</v>
      </c>
      <c r="C43" s="14"/>
      <c r="E43" s="6"/>
      <c r="F43" s="8">
        <v>0</v>
      </c>
      <c r="G43" s="6"/>
      <c r="H43" s="30">
        <f>F43/F40*1</f>
        <v>0</v>
      </c>
      <c r="I43" s="6"/>
      <c r="J43" s="8">
        <v>0</v>
      </c>
      <c r="L43" s="30">
        <f>J43/J40*1</f>
        <v>0</v>
      </c>
      <c r="N43" s="8">
        <f t="shared" si="5"/>
        <v>0</v>
      </c>
      <c r="P43" s="30" t="e">
        <f t="shared" ref="P43:P48" si="6">N43/F43*1</f>
        <v>#DIV/0!</v>
      </c>
    </row>
    <row r="44" spans="1:16" x14ac:dyDescent="0.3">
      <c r="A44" s="104">
        <v>5107</v>
      </c>
      <c r="B44" s="10" t="s">
        <v>126</v>
      </c>
      <c r="C44" s="14"/>
      <c r="E44" s="6"/>
      <c r="F44" s="8">
        <v>0</v>
      </c>
      <c r="G44" s="6"/>
      <c r="H44" s="30">
        <f>F44/F40*1</f>
        <v>0</v>
      </c>
      <c r="I44" s="6"/>
      <c r="J44" s="8">
        <v>0</v>
      </c>
      <c r="L44" s="30">
        <f>J44/J40*1</f>
        <v>0</v>
      </c>
      <c r="N44" s="8">
        <f t="shared" si="5"/>
        <v>0</v>
      </c>
      <c r="P44" s="30" t="e">
        <f t="shared" si="6"/>
        <v>#DIV/0!</v>
      </c>
    </row>
    <row r="45" spans="1:16" x14ac:dyDescent="0.3">
      <c r="A45" s="104">
        <v>5108</v>
      </c>
      <c r="B45" s="10" t="s">
        <v>127</v>
      </c>
      <c r="C45" s="14"/>
      <c r="E45" s="6"/>
      <c r="F45" s="8">
        <v>0</v>
      </c>
      <c r="G45" s="6"/>
      <c r="H45" s="30">
        <f>F45/F40*1</f>
        <v>0</v>
      </c>
      <c r="I45" s="6"/>
      <c r="J45" s="8">
        <v>0</v>
      </c>
      <c r="L45" s="30">
        <f>J45/J40*1</f>
        <v>0</v>
      </c>
      <c r="N45" s="8">
        <f t="shared" si="5"/>
        <v>0</v>
      </c>
      <c r="P45" s="30" t="e">
        <f t="shared" si="6"/>
        <v>#DIV/0!</v>
      </c>
    </row>
    <row r="46" spans="1:16" x14ac:dyDescent="0.3">
      <c r="A46" s="104">
        <v>5111</v>
      </c>
      <c r="B46" s="10" t="s">
        <v>164</v>
      </c>
      <c r="C46" s="14"/>
      <c r="E46" s="6"/>
      <c r="F46" s="286">
        <v>26000000</v>
      </c>
      <c r="G46" s="6"/>
      <c r="H46" s="30">
        <f>F46/F40*1</f>
        <v>1</v>
      </c>
      <c r="I46" s="6"/>
      <c r="J46" s="286">
        <v>13400000</v>
      </c>
      <c r="K46" s="6"/>
      <c r="L46" s="30">
        <f>J46/J40*1</f>
        <v>1</v>
      </c>
      <c r="M46" s="6"/>
      <c r="N46" s="286">
        <f t="shared" si="5"/>
        <v>12600000</v>
      </c>
      <c r="P46" s="30">
        <f t="shared" si="6"/>
        <v>0.48461538461538461</v>
      </c>
    </row>
    <row r="47" spans="1:16" x14ac:dyDescent="0.3">
      <c r="A47" s="104">
        <v>5120</v>
      </c>
      <c r="B47" s="10" t="s">
        <v>165</v>
      </c>
      <c r="C47" s="14"/>
      <c r="E47" s="6"/>
      <c r="F47" s="8">
        <v>0</v>
      </c>
      <c r="G47" s="6"/>
      <c r="H47" s="30">
        <f>F47/F40*1</f>
        <v>0</v>
      </c>
      <c r="I47" s="6"/>
      <c r="J47" s="8">
        <v>0</v>
      </c>
      <c r="L47" s="30">
        <f>J47/J40*1</f>
        <v>0</v>
      </c>
      <c r="N47" s="8">
        <f t="shared" si="5"/>
        <v>0</v>
      </c>
      <c r="P47" s="30" t="e">
        <f t="shared" si="6"/>
        <v>#DIV/0!</v>
      </c>
    </row>
    <row r="48" spans="1:16" x14ac:dyDescent="0.3">
      <c r="A48" s="104">
        <v>5360</v>
      </c>
      <c r="B48" s="10" t="s">
        <v>129</v>
      </c>
      <c r="C48" s="14"/>
      <c r="E48" s="6"/>
      <c r="F48" s="8">
        <v>0</v>
      </c>
      <c r="G48" s="6"/>
      <c r="H48" s="30">
        <f>F48/F40*1</f>
        <v>0</v>
      </c>
      <c r="I48" s="6"/>
      <c r="J48" s="8">
        <v>0</v>
      </c>
      <c r="L48" s="30">
        <f>J48/J40*1</f>
        <v>0</v>
      </c>
      <c r="N48" s="8">
        <f t="shared" si="5"/>
        <v>0</v>
      </c>
      <c r="P48" s="30" t="e">
        <f t="shared" si="6"/>
        <v>#DIV/0!</v>
      </c>
    </row>
    <row r="49" spans="1:16" ht="16.2" thickBot="1" x14ac:dyDescent="0.35">
      <c r="A49" s="337" t="s">
        <v>161</v>
      </c>
      <c r="B49" s="337"/>
      <c r="C49" s="52"/>
      <c r="D49" s="52"/>
      <c r="E49" s="52"/>
      <c r="F49" s="53">
        <f>F36-F38</f>
        <v>-5008694</v>
      </c>
      <c r="G49" s="52"/>
      <c r="H49" s="58">
        <f>F49/F9*1</f>
        <v>-0.23860802181627003</v>
      </c>
      <c r="I49" s="52"/>
      <c r="J49" s="53">
        <f>J36-J38</f>
        <v>15311928</v>
      </c>
      <c r="K49" s="52"/>
      <c r="L49" s="58">
        <f>J49/J9*1</f>
        <v>0.53329501244221567</v>
      </c>
      <c r="M49" s="52"/>
      <c r="N49" s="53">
        <f>N36-N38</f>
        <v>-20320622</v>
      </c>
      <c r="O49" s="52"/>
      <c r="P49" s="66">
        <f>N49/F49*1</f>
        <v>4.0570699667418291</v>
      </c>
    </row>
    <row r="50" spans="1:16" ht="15" thickTop="1" x14ac:dyDescent="0.3"/>
    <row r="53" spans="1:16" ht="15" thickBot="1" x14ac:dyDescent="0.35">
      <c r="A53" s="106">
        <v>48</v>
      </c>
      <c r="B53" s="32" t="s">
        <v>114</v>
      </c>
      <c r="C53" s="33"/>
      <c r="D53" s="31"/>
      <c r="E53" s="31"/>
      <c r="F53" s="34">
        <f>F55+F59+F62+F68+F70</f>
        <v>0</v>
      </c>
      <c r="G53" s="31"/>
      <c r="H53" s="123">
        <f>F53/F9*1</f>
        <v>0</v>
      </c>
      <c r="I53" s="31"/>
      <c r="J53" s="34">
        <f>J55+J59+J62+J68+J70</f>
        <v>0</v>
      </c>
      <c r="K53" s="31"/>
      <c r="L53" s="123">
        <f>J53/J9*1</f>
        <v>0</v>
      </c>
      <c r="M53" s="31"/>
      <c r="N53" s="34">
        <f>N55+N59+N62+N68+N70</f>
        <v>0</v>
      </c>
      <c r="O53" s="31"/>
      <c r="P53" s="123" t="e">
        <f t="shared" ref="P53:P66" si="7">N53/F53*1</f>
        <v>#DIV/0!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115</v>
      </c>
      <c r="C55" s="33"/>
      <c r="D55" s="31"/>
      <c r="E55" s="31"/>
      <c r="F55" s="34">
        <f>SUM(F56:F57)</f>
        <v>0</v>
      </c>
      <c r="G55" s="31"/>
      <c r="H55" s="123" t="e">
        <f>F55/F53*1</f>
        <v>#DIV/0!</v>
      </c>
      <c r="I55" s="31"/>
      <c r="J55" s="34">
        <f>SUM(J56:J57)</f>
        <v>0</v>
      </c>
      <c r="K55" s="31"/>
      <c r="L55" s="123" t="e">
        <f>J55/J53*1</f>
        <v>#DIV/0!</v>
      </c>
      <c r="M55" s="31"/>
      <c r="N55" s="34">
        <f>SUM(N56:N57)</f>
        <v>0</v>
      </c>
      <c r="O55" s="31"/>
      <c r="P55" s="123" t="e">
        <f t="shared" si="7"/>
        <v>#DIV/0!</v>
      </c>
    </row>
    <row r="56" spans="1:16" ht="15" thickTop="1" x14ac:dyDescent="0.3">
      <c r="A56" s="104">
        <v>480201</v>
      </c>
      <c r="B56" s="10" t="s">
        <v>452</v>
      </c>
      <c r="C56" s="14"/>
      <c r="E56" s="6"/>
      <c r="F56" s="8">
        <v>0</v>
      </c>
      <c r="G56" s="6"/>
      <c r="H56" s="30" t="e">
        <f>F56/F55*1</f>
        <v>#DIV/0!</v>
      </c>
      <c r="I56" s="6"/>
      <c r="J56" s="8">
        <v>0</v>
      </c>
      <c r="L56" s="30">
        <v>0</v>
      </c>
      <c r="N56" s="8">
        <f t="shared" ref="N56:N57" si="8">F56-J56</f>
        <v>0</v>
      </c>
      <c r="P56" s="30">
        <v>0</v>
      </c>
    </row>
    <row r="57" spans="1:16" x14ac:dyDescent="0.3">
      <c r="A57" s="104">
        <v>480204</v>
      </c>
      <c r="B57" s="10" t="s">
        <v>116</v>
      </c>
      <c r="C57" s="14"/>
      <c r="E57" s="6"/>
      <c r="F57" s="8">
        <v>0</v>
      </c>
      <c r="G57" s="6"/>
      <c r="H57" s="30" t="e">
        <f>F57/F55*1</f>
        <v>#DIV/0!</v>
      </c>
      <c r="I57" s="6"/>
      <c r="J57" s="8">
        <v>0</v>
      </c>
      <c r="L57" s="30">
        <v>0</v>
      </c>
      <c r="N57" s="8">
        <f t="shared" si="8"/>
        <v>0</v>
      </c>
      <c r="P57" s="30" t="e">
        <f t="shared" si="7"/>
        <v>#DIV/0!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117</v>
      </c>
      <c r="C59" s="33"/>
      <c r="D59" s="31"/>
      <c r="E59" s="31"/>
      <c r="F59" s="34">
        <f>F60</f>
        <v>0</v>
      </c>
      <c r="G59" s="31"/>
      <c r="H59" s="123" t="e">
        <f>F59/F53*1</f>
        <v>#DIV/0!</v>
      </c>
      <c r="I59" s="31"/>
      <c r="J59" s="34">
        <f>J60</f>
        <v>0</v>
      </c>
      <c r="K59" s="31"/>
      <c r="L59" s="123" t="e">
        <f>J59/J53*1</f>
        <v>#DIV/0!</v>
      </c>
      <c r="M59" s="31"/>
      <c r="N59" s="34">
        <f>N60</f>
        <v>0</v>
      </c>
      <c r="O59" s="31"/>
      <c r="P59" s="123" t="e">
        <f t="shared" si="7"/>
        <v>#DIV/0!</v>
      </c>
    </row>
    <row r="60" spans="1:16" ht="15" thickTop="1" x14ac:dyDescent="0.3">
      <c r="A60" s="104">
        <v>480590</v>
      </c>
      <c r="B60" s="10" t="s">
        <v>117</v>
      </c>
      <c r="C60" s="14"/>
      <c r="E60" s="6"/>
      <c r="F60" s="8">
        <v>0</v>
      </c>
      <c r="G60" s="6"/>
      <c r="H60" s="30" t="e">
        <f>F60/F55*1</f>
        <v>#DIV/0!</v>
      </c>
      <c r="I60" s="6"/>
      <c r="J60" s="8">
        <v>0</v>
      </c>
      <c r="L60" s="30">
        <v>0</v>
      </c>
      <c r="N60" s="8">
        <v>0</v>
      </c>
      <c r="P60" s="30" t="e">
        <f t="shared" si="7"/>
        <v>#DIV/0!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118</v>
      </c>
      <c r="C62" s="33"/>
      <c r="D62" s="31"/>
      <c r="E62" s="31"/>
      <c r="F62" s="34">
        <f>SUM(F63:F67)</f>
        <v>0</v>
      </c>
      <c r="G62" s="31"/>
      <c r="H62" s="123" t="e">
        <f>F62/F53*1</f>
        <v>#DIV/0!</v>
      </c>
      <c r="I62" s="31"/>
      <c r="J62" s="34">
        <f>SUM(J63:J67)</f>
        <v>0</v>
      </c>
      <c r="K62" s="31"/>
      <c r="L62" s="123" t="e">
        <f>J62/J53*1</f>
        <v>#DIV/0!</v>
      </c>
      <c r="M62" s="31"/>
      <c r="N62" s="34">
        <f>SUM(N63:N67)</f>
        <v>0</v>
      </c>
      <c r="O62" s="31"/>
      <c r="P62" s="123" t="e">
        <f t="shared" si="7"/>
        <v>#DIV/0!</v>
      </c>
    </row>
    <row r="63" spans="1:16" ht="15" thickTop="1" x14ac:dyDescent="0.3">
      <c r="A63" s="104">
        <v>480817</v>
      </c>
      <c r="B63" s="10" t="s">
        <v>119</v>
      </c>
      <c r="C63" s="14"/>
      <c r="E63" s="6"/>
      <c r="F63" s="8">
        <v>0</v>
      </c>
      <c r="G63" s="6"/>
      <c r="H63" s="30" t="e">
        <f>F63/F62*1</f>
        <v>#DIV/0!</v>
      </c>
      <c r="I63" s="6"/>
      <c r="J63" s="8">
        <v>0</v>
      </c>
      <c r="K63" s="6"/>
      <c r="L63" s="30" t="e">
        <f>J63/J62*1</f>
        <v>#DIV/0!</v>
      </c>
      <c r="M63" s="6"/>
      <c r="N63" s="8">
        <f t="shared" ref="N63:N67" si="9">F63-J63</f>
        <v>0</v>
      </c>
      <c r="P63" s="30" t="e">
        <f t="shared" si="7"/>
        <v>#DIV/0!</v>
      </c>
    </row>
    <row r="64" spans="1:16" x14ac:dyDescent="0.3">
      <c r="A64" s="104">
        <v>480818</v>
      </c>
      <c r="B64" s="10" t="s">
        <v>368</v>
      </c>
      <c r="C64" s="14"/>
      <c r="E64" s="6"/>
      <c r="F64" s="8">
        <v>0</v>
      </c>
      <c r="G64" s="6"/>
      <c r="H64" s="30" t="e">
        <f>F64/F62*1</f>
        <v>#DIV/0!</v>
      </c>
      <c r="I64" s="6"/>
      <c r="J64" s="8">
        <v>0</v>
      </c>
      <c r="K64" s="6"/>
      <c r="L64" s="30" t="e">
        <f>J64/J63*1</f>
        <v>#DIV/0!</v>
      </c>
      <c r="M64" s="6"/>
      <c r="N64" s="8"/>
      <c r="P64" s="30" t="e">
        <f t="shared" si="7"/>
        <v>#DIV/0!</v>
      </c>
    </row>
    <row r="65" spans="1:16" x14ac:dyDescent="0.3">
      <c r="A65" s="104">
        <v>480819</v>
      </c>
      <c r="B65" s="10" t="s">
        <v>369</v>
      </c>
      <c r="C65" s="14"/>
      <c r="E65" s="6"/>
      <c r="F65" s="8">
        <v>0</v>
      </c>
      <c r="G65" s="6"/>
      <c r="H65" s="30" t="e">
        <f>F65/F62*1</f>
        <v>#DIV/0!</v>
      </c>
      <c r="I65" s="6"/>
      <c r="J65" s="8">
        <v>0</v>
      </c>
      <c r="K65" s="6"/>
      <c r="L65" s="30" t="e">
        <f>J65/J62*1</f>
        <v>#DIV/0!</v>
      </c>
      <c r="M65" s="6"/>
      <c r="N65" s="8"/>
      <c r="P65" s="30" t="e">
        <f t="shared" si="7"/>
        <v>#DIV/0!</v>
      </c>
    </row>
    <row r="66" spans="1:16" x14ac:dyDescent="0.3">
      <c r="A66" s="104">
        <v>480826</v>
      </c>
      <c r="B66" s="10" t="s">
        <v>120</v>
      </c>
      <c r="C66" s="14"/>
      <c r="E66" s="6"/>
      <c r="F66" s="8">
        <v>0</v>
      </c>
      <c r="G66" s="6"/>
      <c r="H66" s="30" t="e">
        <f>F66/F62*1</f>
        <v>#DIV/0!</v>
      </c>
      <c r="I66" s="6"/>
      <c r="J66" s="8">
        <v>0</v>
      </c>
      <c r="K66" s="6"/>
      <c r="L66" s="30" t="e">
        <f>J66/J62*1</f>
        <v>#DIV/0!</v>
      </c>
      <c r="M66" s="6"/>
      <c r="N66" s="8">
        <f t="shared" si="9"/>
        <v>0</v>
      </c>
      <c r="P66" s="30" t="e">
        <f t="shared" si="7"/>
        <v>#DIV/0!</v>
      </c>
    </row>
    <row r="67" spans="1:16" x14ac:dyDescent="0.3">
      <c r="A67" s="104">
        <v>480890</v>
      </c>
      <c r="B67" s="10" t="s">
        <v>121</v>
      </c>
      <c r="C67" s="14"/>
      <c r="E67" s="6"/>
      <c r="F67" s="8">
        <v>0</v>
      </c>
      <c r="G67" s="6"/>
      <c r="H67" s="30" t="e">
        <f>F67/F62*1</f>
        <v>#DIV/0!</v>
      </c>
      <c r="I67" s="6"/>
      <c r="J67" s="8">
        <v>0</v>
      </c>
      <c r="K67" s="6"/>
      <c r="L67" s="30" t="e">
        <f>J67/J62*1</f>
        <v>#DIV/0!</v>
      </c>
      <c r="M67" s="6"/>
      <c r="N67" s="8">
        <f t="shared" si="9"/>
        <v>0</v>
      </c>
      <c r="P67" s="30">
        <v>-1</v>
      </c>
    </row>
    <row r="68" spans="1:16" ht="15" thickBot="1" x14ac:dyDescent="0.35">
      <c r="A68" s="106">
        <v>4810</v>
      </c>
      <c r="B68" s="32" t="s">
        <v>118</v>
      </c>
      <c r="C68" s="33"/>
      <c r="D68" s="31"/>
      <c r="E68" s="31"/>
      <c r="F68" s="34">
        <f>F69</f>
        <v>0</v>
      </c>
      <c r="G68" s="31"/>
      <c r="H68" s="123" t="e">
        <f>F68/F53*1</f>
        <v>#DIV/0!</v>
      </c>
      <c r="I68" s="31"/>
      <c r="J68" s="34">
        <f>J69</f>
        <v>0</v>
      </c>
      <c r="K68" s="31"/>
      <c r="L68" s="123" t="e">
        <f>J68/J53*1</f>
        <v>#DIV/0!</v>
      </c>
      <c r="M68" s="31"/>
      <c r="N68" s="34">
        <f>SUM(N69:N72)</f>
        <v>0</v>
      </c>
      <c r="O68" s="31"/>
      <c r="P68" s="123">
        <v>1</v>
      </c>
    </row>
    <row r="69" spans="1:16" ht="15" thickTop="1" x14ac:dyDescent="0.3">
      <c r="A69" s="104">
        <v>481090</v>
      </c>
      <c r="B69" s="10" t="s">
        <v>122</v>
      </c>
      <c r="C69" s="14"/>
      <c r="E69" s="6"/>
      <c r="F69" s="8">
        <v>0</v>
      </c>
      <c r="G69" s="6"/>
      <c r="H69" s="30" t="e">
        <f>F69/F64*1</f>
        <v>#DIV/0!</v>
      </c>
      <c r="I69" s="6"/>
      <c r="J69" s="8">
        <v>0</v>
      </c>
      <c r="K69" s="6"/>
      <c r="L69" s="30" t="e">
        <f>J69/J68*1</f>
        <v>#DIV/0!</v>
      </c>
      <c r="M69" s="6"/>
      <c r="N69" s="8">
        <f t="shared" ref="N69" si="10">F69-J69</f>
        <v>0</v>
      </c>
      <c r="P69" s="30">
        <v>1</v>
      </c>
    </row>
    <row r="70" spans="1:16" ht="15" thickBot="1" x14ac:dyDescent="0.35">
      <c r="A70" s="106">
        <v>4815</v>
      </c>
      <c r="B70" s="32" t="s">
        <v>477</v>
      </c>
      <c r="C70" s="33"/>
      <c r="D70" s="31"/>
      <c r="E70" s="31"/>
      <c r="F70" s="34">
        <f>F71</f>
        <v>0</v>
      </c>
      <c r="G70" s="31"/>
      <c r="H70" s="123" t="e">
        <f>F70/F55*1</f>
        <v>#DIV/0!</v>
      </c>
      <c r="I70" s="31"/>
      <c r="J70" s="34">
        <f>J71</f>
        <v>0</v>
      </c>
      <c r="K70" s="31"/>
      <c r="L70" s="123" t="e">
        <f>J70/J55*1</f>
        <v>#DIV/0!</v>
      </c>
      <c r="M70" s="31"/>
      <c r="N70" s="34">
        <f>N71</f>
        <v>0</v>
      </c>
      <c r="O70" s="31"/>
      <c r="P70" s="123">
        <v>1</v>
      </c>
    </row>
    <row r="71" spans="1:16" ht="15" thickTop="1" x14ac:dyDescent="0.3">
      <c r="A71" s="104">
        <v>481559</v>
      </c>
      <c r="B71" s="10" t="s">
        <v>114</v>
      </c>
      <c r="C71" s="14"/>
      <c r="E71" s="6"/>
      <c r="F71" s="8">
        <v>0</v>
      </c>
      <c r="G71" s="6"/>
      <c r="H71" s="30" t="e">
        <f>F71/F66*1</f>
        <v>#DIV/0!</v>
      </c>
      <c r="I71" s="6"/>
      <c r="J71" s="8">
        <v>0</v>
      </c>
      <c r="K71" s="6"/>
      <c r="L71" s="30" t="e">
        <f>J71/J70*1</f>
        <v>#DIV/0!</v>
      </c>
      <c r="M71" s="6"/>
      <c r="N71" s="8">
        <f t="shared" ref="N71" si="11">F71-J71</f>
        <v>0</v>
      </c>
      <c r="P71" s="30">
        <v>1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454</v>
      </c>
      <c r="C73" s="172"/>
      <c r="D73" s="32"/>
      <c r="E73" s="173"/>
      <c r="F73" s="34">
        <f>F75+F78+F81+F84</f>
        <v>0</v>
      </c>
      <c r="G73" s="32"/>
      <c r="H73" s="123" t="e">
        <f>F73/F57*1</f>
        <v>#DIV/0!</v>
      </c>
      <c r="I73" s="32"/>
      <c r="J73" s="34">
        <f>J75+J78+J81+J84</f>
        <v>0</v>
      </c>
      <c r="K73" s="32"/>
      <c r="L73" s="123" t="e">
        <f>J73/J57*1</f>
        <v>#DIV/0!</v>
      </c>
      <c r="M73" s="32"/>
      <c r="N73" s="34">
        <f>N75</f>
        <v>0</v>
      </c>
      <c r="O73" s="32"/>
      <c r="P73" s="123" t="e">
        <f>N73/F73*1</f>
        <v>#DIV/0!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137</v>
      </c>
      <c r="C75" s="33"/>
      <c r="D75" s="31"/>
      <c r="E75" s="31"/>
      <c r="F75" s="34">
        <f>F76</f>
        <v>0</v>
      </c>
      <c r="G75" s="31"/>
      <c r="H75" s="123" t="e">
        <f>F75/F53*1</f>
        <v>#DIV/0!</v>
      </c>
      <c r="I75" s="31"/>
      <c r="J75" s="34">
        <f>J76</f>
        <v>0</v>
      </c>
      <c r="K75" s="31"/>
      <c r="L75" s="123" t="e">
        <f>J75/J53*1</f>
        <v>#DIV/0!</v>
      </c>
      <c r="M75" s="31"/>
      <c r="N75" s="34">
        <f>N76</f>
        <v>0</v>
      </c>
      <c r="O75" s="31"/>
      <c r="P75" s="123" t="e">
        <f>N75/F75*1</f>
        <v>#DIV/0!</v>
      </c>
    </row>
    <row r="76" spans="1:16" ht="15" thickTop="1" x14ac:dyDescent="0.3">
      <c r="A76" s="104">
        <v>580490</v>
      </c>
      <c r="B76" s="10" t="s">
        <v>137</v>
      </c>
      <c r="C76" s="14"/>
      <c r="E76" s="6"/>
      <c r="F76" s="8">
        <v>0</v>
      </c>
      <c r="G76" s="6"/>
      <c r="H76" s="37" t="e">
        <f>F76/F75*1</f>
        <v>#DIV/0!</v>
      </c>
      <c r="I76" s="6"/>
      <c r="J76" s="8">
        <v>0</v>
      </c>
      <c r="L76" s="37" t="e">
        <f>J76/J73*1</f>
        <v>#DIV/0!</v>
      </c>
      <c r="N76" s="21">
        <f t="shared" ref="N76" si="12">F76-J76</f>
        <v>0</v>
      </c>
      <c r="P76" s="37" t="e">
        <f t="shared" ref="P76" si="13">N76/F76*1</f>
        <v>#DIV/0!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163</v>
      </c>
      <c r="C78" s="172"/>
      <c r="D78" s="32"/>
      <c r="E78" s="173"/>
      <c r="F78" s="285">
        <f>F79</f>
        <v>0</v>
      </c>
      <c r="G78" s="173"/>
      <c r="H78" s="123" t="e">
        <f>F78/F75*1</f>
        <v>#DIV/0!</v>
      </c>
      <c r="I78" s="173"/>
      <c r="J78" s="285">
        <f>J79</f>
        <v>0</v>
      </c>
      <c r="K78" s="32"/>
      <c r="L78" s="123" t="e">
        <f>J78/J75*1</f>
        <v>#DIV/0!</v>
      </c>
      <c r="M78" s="32"/>
      <c r="N78" s="45">
        <f t="shared" ref="N78:N85" si="14">F78-J78</f>
        <v>0</v>
      </c>
      <c r="O78" s="32"/>
      <c r="P78" s="123">
        <v>1</v>
      </c>
    </row>
    <row r="79" spans="1:16" ht="15" thickTop="1" x14ac:dyDescent="0.3">
      <c r="A79" s="104">
        <v>581090</v>
      </c>
      <c r="B79" s="17" t="s">
        <v>163</v>
      </c>
      <c r="C79" s="14"/>
      <c r="E79" s="6"/>
      <c r="F79" s="8">
        <v>0</v>
      </c>
      <c r="G79" s="6"/>
      <c r="H79" s="37" t="e">
        <f>F79/F75*1</f>
        <v>#DIV/0!</v>
      </c>
      <c r="I79" s="6"/>
      <c r="J79" s="8">
        <v>0</v>
      </c>
      <c r="L79" s="37" t="e">
        <f>J79/J78*1</f>
        <v>#DIV/0!</v>
      </c>
      <c r="N79" s="21">
        <f t="shared" si="14"/>
        <v>0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138</v>
      </c>
      <c r="C81" s="172"/>
      <c r="D81" s="32"/>
      <c r="E81" s="173"/>
      <c r="F81" s="285">
        <f>F82</f>
        <v>0</v>
      </c>
      <c r="G81" s="173"/>
      <c r="H81" s="123" t="e">
        <f>F81/F75*1</f>
        <v>#DIV/0!</v>
      </c>
      <c r="I81" s="173"/>
      <c r="J81" s="285">
        <f>J82</f>
        <v>0</v>
      </c>
      <c r="K81" s="32"/>
      <c r="L81" s="123" t="e">
        <f>J81/J75*1</f>
        <v>#DIV/0!</v>
      </c>
      <c r="M81" s="32"/>
      <c r="N81" s="45">
        <f t="shared" si="14"/>
        <v>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455</v>
      </c>
      <c r="C82" s="14"/>
      <c r="E82" s="6"/>
      <c r="F82" s="8">
        <v>0</v>
      </c>
      <c r="G82" s="6"/>
      <c r="H82" s="37" t="e">
        <f>F82/F75*1</f>
        <v>#DIV/0!</v>
      </c>
      <c r="I82" s="6"/>
      <c r="J82" s="8">
        <v>0</v>
      </c>
      <c r="L82" s="37">
        <v>0</v>
      </c>
      <c r="N82" s="21">
        <f t="shared" si="14"/>
        <v>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139</v>
      </c>
      <c r="C84" s="172"/>
      <c r="D84" s="32"/>
      <c r="E84" s="173"/>
      <c r="F84" s="285">
        <f>F85</f>
        <v>0</v>
      </c>
      <c r="G84" s="173"/>
      <c r="H84" s="123" t="e">
        <f>F84/F75*1</f>
        <v>#DIV/0!</v>
      </c>
      <c r="I84" s="173"/>
      <c r="J84" s="285">
        <f>J85</f>
        <v>0</v>
      </c>
      <c r="K84" s="32"/>
      <c r="L84" s="123" t="e">
        <f>J84/J75*1</f>
        <v>#DIV/0!</v>
      </c>
      <c r="M84" s="32"/>
      <c r="N84" s="45">
        <f t="shared" si="14"/>
        <v>0</v>
      </c>
      <c r="O84" s="32"/>
      <c r="P84" s="123" t="e">
        <f t="shared" ref="P84:P85" si="15">N84/F84*1</f>
        <v>#DIV/0!</v>
      </c>
    </row>
    <row r="85" spans="1:16" ht="15" thickTop="1" x14ac:dyDescent="0.3">
      <c r="A85" s="104">
        <v>589090</v>
      </c>
      <c r="B85" s="10" t="s">
        <v>139</v>
      </c>
      <c r="C85" s="14"/>
      <c r="E85" s="6"/>
      <c r="F85" s="8">
        <v>0</v>
      </c>
      <c r="G85" s="6"/>
      <c r="H85" s="37" t="e">
        <f>F85/F84*1</f>
        <v>#DIV/0!</v>
      </c>
      <c r="I85" s="6"/>
      <c r="J85" s="8">
        <v>0</v>
      </c>
      <c r="L85" s="37" t="e">
        <f>J85/J84*1</f>
        <v>#DIV/0!</v>
      </c>
      <c r="N85" s="21">
        <f t="shared" si="14"/>
        <v>0</v>
      </c>
      <c r="P85" s="37" t="e">
        <f t="shared" si="15"/>
        <v>#DIV/0!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37" t="s">
        <v>161</v>
      </c>
      <c r="B87" s="337"/>
      <c r="C87" s="52"/>
      <c r="D87" s="52"/>
      <c r="E87" s="52"/>
      <c r="F87" s="53">
        <f>F49+F53-F73</f>
        <v>-5008694</v>
      </c>
      <c r="G87" s="52"/>
      <c r="H87" s="58">
        <f>F87/F9*1</f>
        <v>-0.23860802181627003</v>
      </c>
      <c r="I87" s="52"/>
      <c r="J87" s="53">
        <f>J49+J53-J73</f>
        <v>15311928</v>
      </c>
      <c r="K87" s="52"/>
      <c r="L87" s="58">
        <f>J87/J9*1</f>
        <v>0.53329501244221567</v>
      </c>
      <c r="M87" s="52"/>
      <c r="N87" s="53">
        <f>F87-J87</f>
        <v>-20320622</v>
      </c>
      <c r="O87" s="52"/>
      <c r="P87" s="66">
        <f>N87/F87*1</f>
        <v>4.0570699667418291</v>
      </c>
    </row>
    <row r="88" spans="1:16" ht="15" thickTop="1" x14ac:dyDescent="0.3">
      <c r="C88" s="5"/>
      <c r="D88" s="7"/>
      <c r="J88" s="7"/>
      <c r="N88" s="7"/>
    </row>
    <row r="89" spans="1:16" x14ac:dyDescent="0.3">
      <c r="C89" s="5"/>
      <c r="D89" s="7"/>
      <c r="F89" s="77"/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449</v>
      </c>
      <c r="C97" s="14"/>
      <c r="D97" s="8"/>
      <c r="E97" s="6"/>
      <c r="F97" s="6"/>
      <c r="G97" s="6"/>
      <c r="H97" s="6"/>
      <c r="I97" s="6"/>
      <c r="J97" s="8"/>
      <c r="K97" s="6"/>
      <c r="L97" s="322" t="s">
        <v>462</v>
      </c>
      <c r="M97" s="322"/>
      <c r="N97" s="322"/>
      <c r="O97" s="322"/>
      <c r="P97" s="322"/>
    </row>
    <row r="98" spans="1:16" x14ac:dyDescent="0.3">
      <c r="A98" s="6"/>
      <c r="B98" s="98" t="s">
        <v>156</v>
      </c>
      <c r="C98" s="14"/>
      <c r="D98" s="8"/>
      <c r="E98" s="6"/>
      <c r="F98" s="167"/>
      <c r="G98" s="6"/>
      <c r="H98" s="6"/>
      <c r="I98" s="6"/>
      <c r="J98" s="167"/>
      <c r="K98" s="6"/>
      <c r="L98" s="330" t="s">
        <v>458</v>
      </c>
      <c r="M98" s="330"/>
      <c r="N98" s="330"/>
      <c r="O98" s="330"/>
      <c r="P98" s="330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38"/>
      <c r="G104" s="338"/>
      <c r="H104" s="338"/>
      <c r="I104" s="338"/>
      <c r="J104" s="338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30" t="s">
        <v>157</v>
      </c>
      <c r="G105" s="330"/>
      <c r="H105" s="330"/>
      <c r="I105" s="330"/>
      <c r="J105" s="330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29" t="s">
        <v>247</v>
      </c>
      <c r="G106" s="329"/>
      <c r="H106" s="329"/>
      <c r="I106" s="329"/>
      <c r="J106" s="329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30" t="s">
        <v>459</v>
      </c>
      <c r="G107" s="330"/>
      <c r="H107" s="330"/>
      <c r="I107" s="330"/>
      <c r="J107" s="330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20">
    <mergeCell ref="F106:J106"/>
    <mergeCell ref="F107:J107"/>
    <mergeCell ref="A7:B7"/>
    <mergeCell ref="A9:B9"/>
    <mergeCell ref="A24:B24"/>
    <mergeCell ref="A36:B36"/>
    <mergeCell ref="A38:B38"/>
    <mergeCell ref="A49:B49"/>
    <mergeCell ref="A87:B87"/>
    <mergeCell ref="F104:J104"/>
    <mergeCell ref="F105:J105"/>
    <mergeCell ref="R9:S9"/>
    <mergeCell ref="R19:S19"/>
    <mergeCell ref="L97:P97"/>
    <mergeCell ref="L98:P98"/>
    <mergeCell ref="A1:P1"/>
    <mergeCell ref="A2:P2"/>
    <mergeCell ref="A3:P3"/>
    <mergeCell ref="A4:P4"/>
    <mergeCell ref="A5:P5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Bala Clasificado Abril 2024.</vt:lpstr>
      <vt:lpstr>Estado Resultado Abril 2024.</vt:lpstr>
      <vt:lpstr>Balance de Prueba Abril 2024</vt:lpstr>
      <vt:lpstr>ESF Comparativo Abril 2024</vt:lpstr>
      <vt:lpstr>ERI Comparativo Abril 2024</vt:lpstr>
      <vt:lpstr>ERI X Neg Loteria</vt:lpstr>
      <vt:lpstr>Estado de Resultado Neg Apuesta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geylercordobamic@hotmail.com</dc:creator>
  <cp:lastModifiedBy>Loteria del Cauca</cp:lastModifiedBy>
  <cp:lastPrinted>2024-06-21T19:28:49Z</cp:lastPrinted>
  <dcterms:created xsi:type="dcterms:W3CDTF">2023-11-17T15:00:57Z</dcterms:created>
  <dcterms:modified xsi:type="dcterms:W3CDTF">2024-06-21T19:33:19Z</dcterms:modified>
</cp:coreProperties>
</file>