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lagarejo\Documents\"/>
    </mc:Choice>
  </mc:AlternateContent>
  <xr:revisionPtr revIDLastSave="0" documentId="8_{08D4846D-FB44-4684-BE15-28A4573604C7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Bala Clasificado Junio 2024." sheetId="6" r:id="rId1"/>
    <sheet name="Estado Resultado Junio 2024." sheetId="7" r:id="rId2"/>
    <sheet name="Balance de Prueba Junio 2024" sheetId="9" r:id="rId3"/>
    <sheet name="ESF Comparativo Junio 2024" sheetId="1" r:id="rId4"/>
    <sheet name="ERI Comparativo Junio 2024" sheetId="2" r:id="rId5"/>
    <sheet name="ERI X Neg Loteria" sheetId="4" r:id="rId6"/>
    <sheet name="Estado de Resultado Neg Apuesta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4" l="1"/>
  <c r="F26" i="2"/>
  <c r="N16" i="4"/>
  <c r="F48" i="4"/>
  <c r="J48" i="4"/>
  <c r="F40" i="2"/>
  <c r="N48" i="2"/>
  <c r="P48" i="2" s="1"/>
  <c r="L48" i="2"/>
  <c r="H48" i="2"/>
  <c r="F139" i="9"/>
  <c r="E138" i="9"/>
  <c r="D138" i="9"/>
  <c r="C138" i="9"/>
  <c r="F215" i="9"/>
  <c r="D212" i="9"/>
  <c r="E212" i="9"/>
  <c r="C212" i="9"/>
  <c r="F126" i="9"/>
  <c r="F99" i="9"/>
  <c r="F100" i="9"/>
  <c r="F97" i="9"/>
  <c r="D152" i="6"/>
  <c r="D135" i="6"/>
  <c r="D57" i="6"/>
  <c r="N181" i="1"/>
  <c r="N174" i="1"/>
  <c r="N175" i="1" s="1"/>
  <c r="J26" i="2"/>
  <c r="J25" i="2" s="1"/>
  <c r="J24" i="2" s="1"/>
  <c r="J80" i="2"/>
  <c r="J40" i="2"/>
  <c r="J38" i="2" s="1"/>
  <c r="N50" i="2"/>
  <c r="P50" i="2" s="1"/>
  <c r="L50" i="2"/>
  <c r="H50" i="2"/>
  <c r="J95" i="1"/>
  <c r="J122" i="1"/>
  <c r="F122" i="1"/>
  <c r="H123" i="1" s="1"/>
  <c r="J119" i="1"/>
  <c r="F119" i="1"/>
  <c r="N119" i="1" s="1"/>
  <c r="N123" i="1"/>
  <c r="P123" i="1" s="1"/>
  <c r="L122" i="1"/>
  <c r="H122" i="1"/>
  <c r="N107" i="1"/>
  <c r="P107" i="1" s="1"/>
  <c r="J105" i="1"/>
  <c r="L107" i="1"/>
  <c r="H107" i="1"/>
  <c r="F75" i="1"/>
  <c r="N77" i="1"/>
  <c r="P77" i="1" s="1"/>
  <c r="N78" i="1"/>
  <c r="J75" i="1"/>
  <c r="L76" i="1" s="1"/>
  <c r="N76" i="1"/>
  <c r="P76" i="1" s="1"/>
  <c r="F138" i="9" l="1"/>
  <c r="N48" i="4"/>
  <c r="F212" i="9"/>
  <c r="N122" i="1"/>
  <c r="N75" i="1"/>
  <c r="H76" i="1"/>
  <c r="H77" i="1"/>
  <c r="F65" i="1"/>
  <c r="F198" i="9"/>
  <c r="D225" i="9"/>
  <c r="E168" i="9"/>
  <c r="D168" i="9"/>
  <c r="F173" i="9"/>
  <c r="F107" i="9"/>
  <c r="J18" i="5"/>
  <c r="J17" i="5"/>
  <c r="F18" i="5"/>
  <c r="F17" i="5"/>
  <c r="J85" i="4"/>
  <c r="J84" i="4" s="1"/>
  <c r="F85" i="4"/>
  <c r="J82" i="4"/>
  <c r="J81" i="4" s="1"/>
  <c r="F82" i="4"/>
  <c r="J79" i="4"/>
  <c r="J78" i="4" s="1"/>
  <c r="L79" i="4" s="1"/>
  <c r="F79" i="4"/>
  <c r="J76" i="4"/>
  <c r="J75" i="4" s="1"/>
  <c r="F76" i="4"/>
  <c r="J71" i="4"/>
  <c r="F71" i="4"/>
  <c r="F70" i="4" s="1"/>
  <c r="J69" i="4"/>
  <c r="J68" i="4" s="1"/>
  <c r="L69" i="4" s="1"/>
  <c r="F69" i="4"/>
  <c r="J67" i="4"/>
  <c r="J66" i="4"/>
  <c r="J65" i="4"/>
  <c r="J64" i="4"/>
  <c r="J63" i="4"/>
  <c r="F67" i="4"/>
  <c r="F66" i="4"/>
  <c r="H71" i="4" s="1"/>
  <c r="F65" i="4"/>
  <c r="P65" i="4" s="1"/>
  <c r="F64" i="4"/>
  <c r="P64" i="4" s="1"/>
  <c r="F63" i="4"/>
  <c r="J60" i="4"/>
  <c r="J59" i="4" s="1"/>
  <c r="F60" i="4"/>
  <c r="F59" i="4" s="1"/>
  <c r="J57" i="4"/>
  <c r="J55" i="4" s="1"/>
  <c r="J56" i="4"/>
  <c r="F57" i="4"/>
  <c r="F56" i="4"/>
  <c r="N56" i="4" s="1"/>
  <c r="J46" i="4"/>
  <c r="S25" i="4"/>
  <c r="J47" i="4"/>
  <c r="J45" i="4"/>
  <c r="J44" i="4"/>
  <c r="J43" i="4"/>
  <c r="J42" i="4"/>
  <c r="J41" i="4"/>
  <c r="S15" i="4"/>
  <c r="F47" i="4"/>
  <c r="F45" i="4"/>
  <c r="F44" i="4"/>
  <c r="F43" i="4"/>
  <c r="F42" i="4"/>
  <c r="F41" i="4"/>
  <c r="J34" i="4"/>
  <c r="J33" i="4"/>
  <c r="J32" i="4"/>
  <c r="J31" i="4"/>
  <c r="J30" i="4"/>
  <c r="J29" i="4"/>
  <c r="J28" i="4"/>
  <c r="J27" i="4"/>
  <c r="F34" i="4"/>
  <c r="F33" i="4"/>
  <c r="F32" i="4"/>
  <c r="N32" i="4" s="1"/>
  <c r="P32" i="4" s="1"/>
  <c r="F31" i="4"/>
  <c r="N31" i="4" s="1"/>
  <c r="P31" i="4" s="1"/>
  <c r="F30" i="4"/>
  <c r="F29" i="4"/>
  <c r="N29" i="4" s="1"/>
  <c r="F28" i="4"/>
  <c r="N28" i="4" s="1"/>
  <c r="P28" i="4" s="1"/>
  <c r="F27" i="4"/>
  <c r="N27" i="4" s="1"/>
  <c r="J22" i="4"/>
  <c r="J21" i="4"/>
  <c r="F22" i="4"/>
  <c r="F21" i="4"/>
  <c r="J15" i="4"/>
  <c r="J14" i="4"/>
  <c r="F15" i="4"/>
  <c r="F14" i="4"/>
  <c r="N19" i="5"/>
  <c r="N85" i="5"/>
  <c r="J84" i="5"/>
  <c r="F84" i="5"/>
  <c r="N82" i="5"/>
  <c r="J81" i="5"/>
  <c r="F81" i="5"/>
  <c r="N79" i="5"/>
  <c r="J78" i="5"/>
  <c r="F78" i="5"/>
  <c r="N76" i="5"/>
  <c r="J75" i="5"/>
  <c r="F75" i="5"/>
  <c r="N71" i="5"/>
  <c r="N70" i="5" s="1"/>
  <c r="J70" i="5"/>
  <c r="F70" i="5"/>
  <c r="N69" i="5"/>
  <c r="J68" i="5"/>
  <c r="F68" i="5"/>
  <c r="N67" i="5"/>
  <c r="N66" i="5"/>
  <c r="N63" i="5"/>
  <c r="J62" i="5"/>
  <c r="F62" i="5"/>
  <c r="N59" i="5"/>
  <c r="J59" i="5"/>
  <c r="F59" i="5"/>
  <c r="N57" i="5"/>
  <c r="N56" i="5"/>
  <c r="N55" i="5"/>
  <c r="J55" i="5"/>
  <c r="F55" i="5"/>
  <c r="N48" i="5"/>
  <c r="N47" i="5"/>
  <c r="N46" i="5"/>
  <c r="P46" i="5" s="1"/>
  <c r="N45" i="5"/>
  <c r="N44" i="5"/>
  <c r="N43" i="5"/>
  <c r="N42" i="5"/>
  <c r="N41" i="5"/>
  <c r="N34" i="5"/>
  <c r="N33" i="5"/>
  <c r="N32" i="5"/>
  <c r="N31" i="5"/>
  <c r="N30" i="5"/>
  <c r="N29" i="5"/>
  <c r="N28" i="5"/>
  <c r="N27" i="5"/>
  <c r="J26" i="5"/>
  <c r="F26" i="5"/>
  <c r="S25" i="5"/>
  <c r="J25" i="5"/>
  <c r="J24" i="5"/>
  <c r="S23" i="5"/>
  <c r="N22" i="5"/>
  <c r="N21" i="5"/>
  <c r="J20" i="5"/>
  <c r="F20" i="5"/>
  <c r="S15" i="5"/>
  <c r="N15" i="5"/>
  <c r="N14" i="5"/>
  <c r="J13" i="5"/>
  <c r="F13" i="5"/>
  <c r="F78" i="4"/>
  <c r="N59" i="4"/>
  <c r="J16" i="4"/>
  <c r="F16" i="4"/>
  <c r="N29" i="2"/>
  <c r="H73" i="2"/>
  <c r="J72" i="2"/>
  <c r="L73" i="2" s="1"/>
  <c r="F72" i="2"/>
  <c r="H71" i="2"/>
  <c r="J70" i="2"/>
  <c r="L71" i="2" s="1"/>
  <c r="F70" i="2"/>
  <c r="N73" i="2"/>
  <c r="N72" i="2" s="1"/>
  <c r="N71" i="2"/>
  <c r="F95" i="1"/>
  <c r="N96" i="1"/>
  <c r="P96" i="1" s="1"/>
  <c r="N34" i="4" l="1"/>
  <c r="P34" i="4" s="1"/>
  <c r="N15" i="4"/>
  <c r="L64" i="4"/>
  <c r="F40" i="4"/>
  <c r="H47" i="4" s="1"/>
  <c r="N79" i="4"/>
  <c r="P15" i="4"/>
  <c r="L22" i="4"/>
  <c r="N30" i="4"/>
  <c r="P30" i="4" s="1"/>
  <c r="L85" i="4"/>
  <c r="N69" i="4"/>
  <c r="N33" i="4"/>
  <c r="P33" i="4" s="1"/>
  <c r="J26" i="4"/>
  <c r="J25" i="4" s="1"/>
  <c r="L25" i="4" s="1"/>
  <c r="J40" i="4"/>
  <c r="L46" i="4" s="1"/>
  <c r="N42" i="4"/>
  <c r="N21" i="4"/>
  <c r="P21" i="4" s="1"/>
  <c r="N18" i="5"/>
  <c r="P18" i="5" s="1"/>
  <c r="F55" i="4"/>
  <c r="H70" i="4" s="1"/>
  <c r="N17" i="5"/>
  <c r="P17" i="5" s="1"/>
  <c r="N45" i="4"/>
  <c r="P45" i="4" s="1"/>
  <c r="N44" i="4"/>
  <c r="P44" i="4" s="1"/>
  <c r="J62" i="4"/>
  <c r="L67" i="4" s="1"/>
  <c r="N67" i="4"/>
  <c r="J20" i="4"/>
  <c r="L21" i="4" s="1"/>
  <c r="H22" i="4"/>
  <c r="F16" i="5"/>
  <c r="H18" i="5" s="1"/>
  <c r="J13" i="4"/>
  <c r="L15" i="4" s="1"/>
  <c r="J16" i="5"/>
  <c r="J12" i="5" s="1"/>
  <c r="L20" i="5" s="1"/>
  <c r="N85" i="4"/>
  <c r="P85" i="4" s="1"/>
  <c r="F84" i="4"/>
  <c r="N82" i="4"/>
  <c r="F81" i="4"/>
  <c r="N81" i="4" s="1"/>
  <c r="J73" i="4"/>
  <c r="S26" i="4" s="1"/>
  <c r="N78" i="4"/>
  <c r="L81" i="4"/>
  <c r="N76" i="4"/>
  <c r="N75" i="4" s="1"/>
  <c r="L84" i="4"/>
  <c r="F75" i="4"/>
  <c r="H79" i="4" s="1"/>
  <c r="J70" i="4"/>
  <c r="N71" i="4"/>
  <c r="N70" i="4" s="1"/>
  <c r="F68" i="4"/>
  <c r="H69" i="4"/>
  <c r="N66" i="4"/>
  <c r="P66" i="4" s="1"/>
  <c r="N63" i="4"/>
  <c r="P63" i="4" s="1"/>
  <c r="F62" i="4"/>
  <c r="P60" i="4"/>
  <c r="P59" i="4"/>
  <c r="N57" i="4"/>
  <c r="N55" i="4" s="1"/>
  <c r="N43" i="4"/>
  <c r="P43" i="4" s="1"/>
  <c r="N47" i="4"/>
  <c r="P47" i="4" s="1"/>
  <c r="P48" i="4"/>
  <c r="N41" i="4"/>
  <c r="F26" i="4"/>
  <c r="F25" i="4" s="1"/>
  <c r="H30" i="4" s="1"/>
  <c r="N22" i="4"/>
  <c r="P22" i="4" s="1"/>
  <c r="F20" i="4"/>
  <c r="H21" i="4" s="1"/>
  <c r="N14" i="4"/>
  <c r="P14" i="4" s="1"/>
  <c r="F13" i="4"/>
  <c r="H16" i="4" s="1"/>
  <c r="N84" i="5"/>
  <c r="N81" i="5"/>
  <c r="J73" i="5"/>
  <c r="N78" i="5"/>
  <c r="N75" i="5"/>
  <c r="N73" i="5" s="1"/>
  <c r="N68" i="5"/>
  <c r="N62" i="5"/>
  <c r="F53" i="5"/>
  <c r="N26" i="5"/>
  <c r="N25" i="5" s="1"/>
  <c r="N13" i="5"/>
  <c r="H19" i="5"/>
  <c r="F40" i="5"/>
  <c r="J40" i="5"/>
  <c r="N20" i="5"/>
  <c r="F25" i="5"/>
  <c r="N40" i="5"/>
  <c r="J53" i="5"/>
  <c r="F73" i="5"/>
  <c r="L44" i="4"/>
  <c r="N46" i="4"/>
  <c r="P46" i="4" s="1"/>
  <c r="L34" i="4"/>
  <c r="L28" i="4"/>
  <c r="J24" i="4"/>
  <c r="S23" i="4" s="1"/>
  <c r="L33" i="4"/>
  <c r="L30" i="4"/>
  <c r="L26" i="4"/>
  <c r="L78" i="4"/>
  <c r="L29" i="4"/>
  <c r="F128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7" i="9"/>
  <c r="F245" i="9"/>
  <c r="D244" i="9"/>
  <c r="D243" i="9" s="1"/>
  <c r="C244" i="9"/>
  <c r="C243" i="9" s="1"/>
  <c r="E243" i="9"/>
  <c r="F242" i="9"/>
  <c r="E241" i="9"/>
  <c r="D241" i="9"/>
  <c r="C241" i="9"/>
  <c r="F240" i="9"/>
  <c r="E239" i="9"/>
  <c r="D239" i="9"/>
  <c r="C239" i="9"/>
  <c r="F238" i="9"/>
  <c r="D237" i="9"/>
  <c r="C237" i="9"/>
  <c r="F235" i="9"/>
  <c r="F234" i="9"/>
  <c r="F233" i="9"/>
  <c r="F232" i="9"/>
  <c r="F231" i="9"/>
  <c r="F230" i="9"/>
  <c r="F229" i="9"/>
  <c r="E228" i="9"/>
  <c r="E227" i="9" s="1"/>
  <c r="D228" i="9"/>
  <c r="D227" i="9" s="1"/>
  <c r="C228" i="9"/>
  <c r="C227" i="9" s="1"/>
  <c r="F226" i="9"/>
  <c r="E225" i="9"/>
  <c r="C225" i="9"/>
  <c r="F224" i="9"/>
  <c r="F223" i="9"/>
  <c r="F222" i="9"/>
  <c r="F221" i="9"/>
  <c r="F220" i="9"/>
  <c r="E219" i="9"/>
  <c r="D219" i="9"/>
  <c r="C219" i="9"/>
  <c r="F218" i="9"/>
  <c r="E217" i="9"/>
  <c r="D217" i="9"/>
  <c r="C217" i="9"/>
  <c r="F214" i="9"/>
  <c r="F213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E197" i="9"/>
  <c r="D197" i="9"/>
  <c r="C197" i="9"/>
  <c r="F196" i="9"/>
  <c r="F195" i="9"/>
  <c r="F194" i="9"/>
  <c r="E193" i="9"/>
  <c r="D193" i="9"/>
  <c r="C193" i="9"/>
  <c r="F192" i="9"/>
  <c r="F191" i="9"/>
  <c r="F190" i="9"/>
  <c r="F189" i="9"/>
  <c r="F188" i="9"/>
  <c r="E187" i="9"/>
  <c r="D187" i="9"/>
  <c r="C187" i="9"/>
  <c r="F186" i="9"/>
  <c r="F185" i="9"/>
  <c r="F184" i="9"/>
  <c r="F183" i="9"/>
  <c r="E182" i="9"/>
  <c r="D182" i="9"/>
  <c r="C182" i="9"/>
  <c r="F181" i="9"/>
  <c r="F180" i="9"/>
  <c r="F179" i="9"/>
  <c r="E178" i="9"/>
  <c r="D178" i="9"/>
  <c r="C178" i="9"/>
  <c r="F172" i="9"/>
  <c r="F171" i="9"/>
  <c r="F170" i="9"/>
  <c r="F169" i="9"/>
  <c r="C168" i="9"/>
  <c r="F167" i="9"/>
  <c r="F166" i="9" s="1"/>
  <c r="E166" i="9"/>
  <c r="D166" i="9"/>
  <c r="C166" i="9"/>
  <c r="F165" i="9"/>
  <c r="F164" i="9"/>
  <c r="E163" i="9"/>
  <c r="D163" i="9"/>
  <c r="C163" i="9"/>
  <c r="F161" i="9"/>
  <c r="E160" i="9"/>
  <c r="D160" i="9"/>
  <c r="C160" i="9"/>
  <c r="F159" i="9"/>
  <c r="F158" i="9"/>
  <c r="E157" i="9"/>
  <c r="D157" i="9"/>
  <c r="C157" i="9"/>
  <c r="D151" i="9"/>
  <c r="C151" i="9"/>
  <c r="F150" i="9"/>
  <c r="F149" i="9"/>
  <c r="E148" i="9"/>
  <c r="D148" i="9"/>
  <c r="C148" i="9"/>
  <c r="F147" i="9"/>
  <c r="F146" i="9"/>
  <c r="E145" i="9"/>
  <c r="D145" i="9"/>
  <c r="C145" i="9"/>
  <c r="F144" i="9"/>
  <c r="E143" i="9"/>
  <c r="D143" i="9"/>
  <c r="C143" i="9"/>
  <c r="F137" i="9"/>
  <c r="E136" i="9"/>
  <c r="E135" i="9" s="1"/>
  <c r="D136" i="9"/>
  <c r="D135" i="9" s="1"/>
  <c r="C136" i="9"/>
  <c r="C135" i="9" s="1"/>
  <c r="F134" i="9"/>
  <c r="F133" i="9" s="1"/>
  <c r="E133" i="9"/>
  <c r="D133" i="9"/>
  <c r="C133" i="9"/>
  <c r="F132" i="9"/>
  <c r="E131" i="9"/>
  <c r="D131" i="9"/>
  <c r="D130" i="9" s="1"/>
  <c r="C131" i="9"/>
  <c r="F129" i="9"/>
  <c r="F127" i="9"/>
  <c r="F125" i="9"/>
  <c r="F124" i="9"/>
  <c r="F121" i="9"/>
  <c r="F120" i="9"/>
  <c r="F119" i="9"/>
  <c r="F118" i="9"/>
  <c r="E117" i="9"/>
  <c r="E116" i="9" s="1"/>
  <c r="D117" i="9"/>
  <c r="D116" i="9" s="1"/>
  <c r="C117" i="9"/>
  <c r="C116" i="9" s="1"/>
  <c r="F115" i="9"/>
  <c r="F114" i="9"/>
  <c r="F113" i="9"/>
  <c r="F112" i="9"/>
  <c r="E111" i="9"/>
  <c r="D111" i="9"/>
  <c r="C111" i="9"/>
  <c r="F110" i="9"/>
  <c r="F109" i="9"/>
  <c r="F108" i="9"/>
  <c r="F106" i="9"/>
  <c r="E105" i="9"/>
  <c r="D105" i="9"/>
  <c r="C105" i="9"/>
  <c r="F104" i="9"/>
  <c r="F103" i="9"/>
  <c r="E102" i="9"/>
  <c r="D102" i="9"/>
  <c r="C102" i="9"/>
  <c r="F101" i="9"/>
  <c r="F98" i="9"/>
  <c r="F96" i="9"/>
  <c r="F95" i="9"/>
  <c r="E94" i="9"/>
  <c r="D94" i="9"/>
  <c r="C94" i="9"/>
  <c r="F93" i="9"/>
  <c r="F92" i="9"/>
  <c r="F91" i="9"/>
  <c r="F90" i="9"/>
  <c r="F89" i="9"/>
  <c r="F88" i="9"/>
  <c r="F87" i="9"/>
  <c r="E86" i="9"/>
  <c r="D86" i="9"/>
  <c r="C86" i="9"/>
  <c r="F85" i="9"/>
  <c r="F84" i="9"/>
  <c r="F83" i="9"/>
  <c r="F82" i="9"/>
  <c r="F81" i="9"/>
  <c r="F80" i="9"/>
  <c r="E79" i="9"/>
  <c r="D79" i="9"/>
  <c r="C79" i="9"/>
  <c r="F78" i="9"/>
  <c r="E77" i="9"/>
  <c r="D77" i="9"/>
  <c r="C77" i="9"/>
  <c r="F76" i="9"/>
  <c r="E75" i="9"/>
  <c r="D75" i="9"/>
  <c r="C75" i="9"/>
  <c r="F70" i="9"/>
  <c r="E69" i="9"/>
  <c r="D69" i="9"/>
  <c r="C69" i="9"/>
  <c r="F68" i="9"/>
  <c r="E67" i="9"/>
  <c r="D67" i="9"/>
  <c r="C67" i="9"/>
  <c r="F66" i="9"/>
  <c r="E65" i="9"/>
  <c r="D65" i="9"/>
  <c r="C65" i="9"/>
  <c r="F64" i="9"/>
  <c r="F63" i="9"/>
  <c r="F62" i="9"/>
  <c r="F61" i="9"/>
  <c r="E60" i="9"/>
  <c r="D60" i="9"/>
  <c r="C60" i="9"/>
  <c r="F59" i="9"/>
  <c r="E58" i="9"/>
  <c r="D58" i="9"/>
  <c r="C58" i="9"/>
  <c r="F56" i="9"/>
  <c r="F55" i="9"/>
  <c r="F54" i="9"/>
  <c r="F53" i="9"/>
  <c r="F52" i="9"/>
  <c r="E51" i="9"/>
  <c r="D51" i="9"/>
  <c r="C51" i="9"/>
  <c r="F50" i="9"/>
  <c r="E49" i="9"/>
  <c r="D49" i="9"/>
  <c r="C49" i="9"/>
  <c r="F48" i="9"/>
  <c r="F47" i="9"/>
  <c r="E46" i="9"/>
  <c r="D46" i="9"/>
  <c r="C46" i="9"/>
  <c r="F45" i="9"/>
  <c r="F44" i="9"/>
  <c r="E43" i="9"/>
  <c r="D43" i="9"/>
  <c r="C43" i="9"/>
  <c r="F42" i="9"/>
  <c r="E41" i="9"/>
  <c r="D41" i="9"/>
  <c r="C41" i="9"/>
  <c r="F40" i="9"/>
  <c r="E39" i="9"/>
  <c r="D39" i="9"/>
  <c r="C39" i="9"/>
  <c r="F38" i="9"/>
  <c r="E37" i="9"/>
  <c r="D37" i="9"/>
  <c r="C37" i="9"/>
  <c r="F35" i="9"/>
  <c r="E34" i="9"/>
  <c r="E33" i="9" s="1"/>
  <c r="D34" i="9"/>
  <c r="D33" i="9" s="1"/>
  <c r="C34" i="9"/>
  <c r="C33" i="9" s="1"/>
  <c r="F32" i="9"/>
  <c r="E31" i="9"/>
  <c r="D31" i="9"/>
  <c r="C31" i="9"/>
  <c r="F30" i="9"/>
  <c r="E29" i="9"/>
  <c r="D29" i="9"/>
  <c r="C29" i="9"/>
  <c r="F28" i="9"/>
  <c r="F27" i="9"/>
  <c r="E26" i="9"/>
  <c r="D26" i="9"/>
  <c r="C26" i="9"/>
  <c r="F25" i="9"/>
  <c r="E24" i="9"/>
  <c r="D24" i="9"/>
  <c r="C24" i="9"/>
  <c r="F22" i="9"/>
  <c r="E21" i="9"/>
  <c r="D21" i="9"/>
  <c r="C21" i="9"/>
  <c r="F20" i="9"/>
  <c r="E19" i="9"/>
  <c r="D19" i="9"/>
  <c r="C19" i="9"/>
  <c r="F18" i="9"/>
  <c r="F17" i="9"/>
  <c r="F16" i="9"/>
  <c r="F15" i="9"/>
  <c r="E14" i="9"/>
  <c r="D14" i="9"/>
  <c r="C14" i="9"/>
  <c r="F13" i="9"/>
  <c r="E12" i="9"/>
  <c r="D12" i="9"/>
  <c r="C12" i="9"/>
  <c r="N87" i="2"/>
  <c r="P87" i="2" s="1"/>
  <c r="J86" i="2"/>
  <c r="L87" i="2" s="1"/>
  <c r="H87" i="2"/>
  <c r="N84" i="2"/>
  <c r="J83" i="2"/>
  <c r="F83" i="2"/>
  <c r="N81" i="2"/>
  <c r="L81" i="2"/>
  <c r="F80" i="2"/>
  <c r="N78" i="2"/>
  <c r="J77" i="2"/>
  <c r="F77" i="2"/>
  <c r="H81" i="2" s="1"/>
  <c r="N70" i="2"/>
  <c r="N69" i="2"/>
  <c r="N68" i="2"/>
  <c r="P67" i="2"/>
  <c r="P66" i="2"/>
  <c r="L66" i="2"/>
  <c r="N65" i="2"/>
  <c r="P65" i="2" s="1"/>
  <c r="J64" i="2"/>
  <c r="L67" i="2" s="1"/>
  <c r="F64" i="2"/>
  <c r="P62" i="2"/>
  <c r="N61" i="2"/>
  <c r="J61" i="2"/>
  <c r="F61" i="2"/>
  <c r="N59" i="2"/>
  <c r="P59" i="2" s="1"/>
  <c r="N58" i="2"/>
  <c r="J57" i="2"/>
  <c r="F57" i="2"/>
  <c r="N49" i="2"/>
  <c r="P49" i="2" s="1"/>
  <c r="N47" i="2"/>
  <c r="P47" i="2" s="1"/>
  <c r="N46" i="2"/>
  <c r="P46" i="2" s="1"/>
  <c r="N45" i="2"/>
  <c r="P45" i="2" s="1"/>
  <c r="N44" i="2"/>
  <c r="P44" i="2" s="1"/>
  <c r="N43" i="2"/>
  <c r="P43" i="2" s="1"/>
  <c r="N42" i="2"/>
  <c r="N41" i="2"/>
  <c r="L46" i="2"/>
  <c r="H47" i="2"/>
  <c r="N34" i="2"/>
  <c r="P34" i="2" s="1"/>
  <c r="N33" i="2"/>
  <c r="P33" i="2" s="1"/>
  <c r="N32" i="2"/>
  <c r="P32" i="2" s="1"/>
  <c r="N31" i="2"/>
  <c r="P31" i="2" s="1"/>
  <c r="N30" i="2"/>
  <c r="P30" i="2" s="1"/>
  <c r="N28" i="2"/>
  <c r="P28" i="2" s="1"/>
  <c r="N27" i="2"/>
  <c r="H29" i="2"/>
  <c r="S25" i="2"/>
  <c r="N22" i="2"/>
  <c r="P22" i="2" s="1"/>
  <c r="N21" i="2"/>
  <c r="P21" i="2" s="1"/>
  <c r="J20" i="2"/>
  <c r="L22" i="2" s="1"/>
  <c r="F20" i="2"/>
  <c r="H22" i="2" s="1"/>
  <c r="N19" i="2"/>
  <c r="N18" i="2"/>
  <c r="P18" i="2" s="1"/>
  <c r="L18" i="2"/>
  <c r="H18" i="2"/>
  <c r="N17" i="2"/>
  <c r="P17" i="2" s="1"/>
  <c r="J16" i="2"/>
  <c r="F16" i="2"/>
  <c r="S15" i="2"/>
  <c r="N15" i="2"/>
  <c r="P15" i="2" s="1"/>
  <c r="N14" i="2"/>
  <c r="P14" i="2" s="1"/>
  <c r="J13" i="2"/>
  <c r="F13" i="2"/>
  <c r="N154" i="1"/>
  <c r="P154" i="1" s="1"/>
  <c r="J153" i="1"/>
  <c r="F153" i="1"/>
  <c r="N152" i="1"/>
  <c r="P152" i="1" s="1"/>
  <c r="J151" i="1"/>
  <c r="F151" i="1"/>
  <c r="N149" i="1"/>
  <c r="P149" i="1" s="1"/>
  <c r="N148" i="1"/>
  <c r="P148" i="1" s="1"/>
  <c r="N147" i="1"/>
  <c r="P147" i="1" s="1"/>
  <c r="J146" i="1"/>
  <c r="L148" i="1" s="1"/>
  <c r="F146" i="1"/>
  <c r="H149" i="1" s="1"/>
  <c r="N144" i="1"/>
  <c r="P144" i="1" s="1"/>
  <c r="J143" i="1"/>
  <c r="J142" i="1" s="1"/>
  <c r="J141" i="1" s="1"/>
  <c r="L144" i="1" s="1"/>
  <c r="L143" i="1" s="1"/>
  <c r="L142" i="1" s="1"/>
  <c r="F143" i="1"/>
  <c r="F142" i="1" s="1"/>
  <c r="N136" i="1"/>
  <c r="P136" i="1" s="1"/>
  <c r="N135" i="1"/>
  <c r="P135" i="1" s="1"/>
  <c r="N134" i="1"/>
  <c r="P134" i="1" s="1"/>
  <c r="N133" i="1"/>
  <c r="P133" i="1" s="1"/>
  <c r="N132" i="1"/>
  <c r="J131" i="1"/>
  <c r="L136" i="1" s="1"/>
  <c r="F131" i="1"/>
  <c r="H132" i="1" s="1"/>
  <c r="N120" i="1"/>
  <c r="P120" i="1" s="1"/>
  <c r="N117" i="1"/>
  <c r="N116" i="1"/>
  <c r="P116" i="1" s="1"/>
  <c r="N115" i="1"/>
  <c r="J114" i="1"/>
  <c r="F114" i="1"/>
  <c r="F125" i="1" s="1"/>
  <c r="N110" i="1"/>
  <c r="P110" i="1" s="1"/>
  <c r="N109" i="1"/>
  <c r="N108" i="1"/>
  <c r="P108" i="1" s="1"/>
  <c r="N106" i="1"/>
  <c r="P106" i="1" s="1"/>
  <c r="L108" i="1"/>
  <c r="F105" i="1"/>
  <c r="H110" i="1" s="1"/>
  <c r="N104" i="1"/>
  <c r="P104" i="1" s="1"/>
  <c r="N103" i="1"/>
  <c r="P103" i="1" s="1"/>
  <c r="N102" i="1"/>
  <c r="P102" i="1" s="1"/>
  <c r="N101" i="1"/>
  <c r="J100" i="1"/>
  <c r="L102" i="1" s="1"/>
  <c r="F100" i="1"/>
  <c r="N99" i="1"/>
  <c r="P99" i="1" s="1"/>
  <c r="N98" i="1"/>
  <c r="N97" i="1"/>
  <c r="P97" i="1" s="1"/>
  <c r="L98" i="1"/>
  <c r="H98" i="1"/>
  <c r="N93" i="1"/>
  <c r="P93" i="1" s="1"/>
  <c r="N92" i="1"/>
  <c r="N91" i="1"/>
  <c r="P91" i="1" s="1"/>
  <c r="N90" i="1"/>
  <c r="J89" i="1"/>
  <c r="L91" i="1" s="1"/>
  <c r="F89" i="1"/>
  <c r="H91" i="1" s="1"/>
  <c r="N87" i="1"/>
  <c r="P87" i="1" s="1"/>
  <c r="N86" i="1"/>
  <c r="N85" i="1"/>
  <c r="P85" i="1" s="1"/>
  <c r="J84" i="1"/>
  <c r="L87" i="1" s="1"/>
  <c r="F84" i="1"/>
  <c r="H85" i="1" s="1"/>
  <c r="N82" i="1"/>
  <c r="P82" i="1" s="1"/>
  <c r="N81" i="1"/>
  <c r="P81" i="1" s="1"/>
  <c r="N80" i="1"/>
  <c r="P80" i="1" s="1"/>
  <c r="N79" i="1"/>
  <c r="P79" i="1" s="1"/>
  <c r="P78" i="1"/>
  <c r="L81" i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J65" i="1"/>
  <c r="L70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J50" i="1"/>
  <c r="F50" i="1"/>
  <c r="H54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J35" i="1"/>
  <c r="L44" i="1" s="1"/>
  <c r="F35" i="1"/>
  <c r="H40" i="1" s="1"/>
  <c r="N31" i="1"/>
  <c r="N30" i="1"/>
  <c r="P30" i="1" s="1"/>
  <c r="N29" i="1"/>
  <c r="P29" i="1" s="1"/>
  <c r="N28" i="1"/>
  <c r="P28" i="1" s="1"/>
  <c r="J27" i="1"/>
  <c r="L28" i="1" s="1"/>
  <c r="F27" i="1"/>
  <c r="H29" i="1" s="1"/>
  <c r="N25" i="1"/>
  <c r="N24" i="1"/>
  <c r="P24" i="1" s="1"/>
  <c r="N23" i="1"/>
  <c r="N22" i="1"/>
  <c r="P22" i="1" s="1"/>
  <c r="N21" i="1"/>
  <c r="P21" i="1" s="1"/>
  <c r="J20" i="1"/>
  <c r="L25" i="1" s="1"/>
  <c r="F20" i="1"/>
  <c r="H23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J11" i="1"/>
  <c r="L16" i="1" s="1"/>
  <c r="F11" i="1"/>
  <c r="L115" i="1" l="1"/>
  <c r="J125" i="1"/>
  <c r="F135" i="9"/>
  <c r="F12" i="2"/>
  <c r="F11" i="2" s="1"/>
  <c r="F9" i="2" s="1"/>
  <c r="S11" i="2" s="1"/>
  <c r="L31" i="4"/>
  <c r="N53" i="5"/>
  <c r="L32" i="4"/>
  <c r="L16" i="4"/>
  <c r="N68" i="4"/>
  <c r="L45" i="4"/>
  <c r="H82" i="4"/>
  <c r="P55" i="4"/>
  <c r="L42" i="4"/>
  <c r="J12" i="4"/>
  <c r="J11" i="4" s="1"/>
  <c r="J38" i="4"/>
  <c r="L14" i="4"/>
  <c r="L66" i="4"/>
  <c r="L65" i="4"/>
  <c r="L47" i="4"/>
  <c r="H57" i="4"/>
  <c r="N20" i="4"/>
  <c r="P20" i="4" s="1"/>
  <c r="J75" i="2"/>
  <c r="L75" i="2" s="1"/>
  <c r="L43" i="4"/>
  <c r="L48" i="4"/>
  <c r="S24" i="4"/>
  <c r="P57" i="4"/>
  <c r="F53" i="4"/>
  <c r="S12" i="4" s="1"/>
  <c r="P76" i="4"/>
  <c r="H76" i="4"/>
  <c r="L41" i="4"/>
  <c r="F12" i="5"/>
  <c r="F11" i="5" s="1"/>
  <c r="F9" i="5" s="1"/>
  <c r="S11" i="5" s="1"/>
  <c r="H60" i="4"/>
  <c r="J53" i="4"/>
  <c r="S22" i="4" s="1"/>
  <c r="H17" i="5"/>
  <c r="H56" i="4"/>
  <c r="D236" i="9"/>
  <c r="F148" i="9"/>
  <c r="L27" i="4"/>
  <c r="N40" i="2"/>
  <c r="N38" i="2" s="1"/>
  <c r="N84" i="4"/>
  <c r="P84" i="4" s="1"/>
  <c r="H84" i="4"/>
  <c r="H13" i="5"/>
  <c r="N16" i="5"/>
  <c r="P16" i="5" s="1"/>
  <c r="H85" i="4"/>
  <c r="L71" i="4"/>
  <c r="L63" i="4"/>
  <c r="L147" i="1"/>
  <c r="L149" i="1"/>
  <c r="J145" i="1"/>
  <c r="L146" i="1" s="1"/>
  <c r="L145" i="1" s="1"/>
  <c r="J150" i="1"/>
  <c r="L154" i="1" s="1"/>
  <c r="L153" i="1" s="1"/>
  <c r="F145" i="1"/>
  <c r="H146" i="1" s="1"/>
  <c r="H145" i="1" s="1"/>
  <c r="H81" i="1"/>
  <c r="F112" i="1"/>
  <c r="E156" i="9"/>
  <c r="F21" i="9"/>
  <c r="F143" i="9"/>
  <c r="F39" i="9"/>
  <c r="E236" i="9"/>
  <c r="F160" i="9"/>
  <c r="F239" i="9"/>
  <c r="F67" i="9"/>
  <c r="D142" i="9"/>
  <c r="D140" i="9" s="1"/>
  <c r="E142" i="9"/>
  <c r="F105" i="9"/>
  <c r="C36" i="9"/>
  <c r="F37" i="9"/>
  <c r="C142" i="9"/>
  <c r="C140" i="9" s="1"/>
  <c r="E130" i="9"/>
  <c r="F157" i="9"/>
  <c r="D156" i="9"/>
  <c r="E177" i="9"/>
  <c r="F19" i="9"/>
  <c r="L19" i="5"/>
  <c r="L18" i="5"/>
  <c r="L17" i="5"/>
  <c r="H16" i="5"/>
  <c r="L73" i="4"/>
  <c r="L76" i="4"/>
  <c r="H81" i="4"/>
  <c r="F73" i="4"/>
  <c r="P75" i="4"/>
  <c r="N73" i="4"/>
  <c r="H78" i="4"/>
  <c r="L70" i="4"/>
  <c r="L62" i="4"/>
  <c r="H67" i="4"/>
  <c r="H63" i="4"/>
  <c r="N62" i="4"/>
  <c r="P62" i="4" s="1"/>
  <c r="H64" i="4"/>
  <c r="H65" i="4"/>
  <c r="H66" i="4"/>
  <c r="H55" i="4"/>
  <c r="H68" i="4"/>
  <c r="H59" i="4"/>
  <c r="H75" i="4"/>
  <c r="H41" i="4"/>
  <c r="H46" i="4"/>
  <c r="H42" i="4"/>
  <c r="H44" i="4"/>
  <c r="S14" i="4"/>
  <c r="H43" i="4"/>
  <c r="F38" i="4"/>
  <c r="H48" i="4"/>
  <c r="H45" i="4"/>
  <c r="H32" i="4"/>
  <c r="N26" i="4"/>
  <c r="N25" i="4" s="1"/>
  <c r="H25" i="4"/>
  <c r="H31" i="4"/>
  <c r="F24" i="4"/>
  <c r="H29" i="4"/>
  <c r="H33" i="4"/>
  <c r="H27" i="4"/>
  <c r="H28" i="4"/>
  <c r="H34" i="4"/>
  <c r="H26" i="4"/>
  <c r="H15" i="4"/>
  <c r="F12" i="4"/>
  <c r="H13" i="4" s="1"/>
  <c r="H14" i="4"/>
  <c r="N13" i="4"/>
  <c r="P13" i="4" s="1"/>
  <c r="S26" i="5"/>
  <c r="S12" i="5"/>
  <c r="N24" i="5"/>
  <c r="H20" i="5"/>
  <c r="H11" i="5"/>
  <c r="H12" i="5"/>
  <c r="P40" i="5"/>
  <c r="N38" i="5"/>
  <c r="F24" i="5"/>
  <c r="L43" i="5"/>
  <c r="L47" i="5"/>
  <c r="L42" i="5"/>
  <c r="L44" i="5"/>
  <c r="J38" i="5"/>
  <c r="L41" i="5"/>
  <c r="L48" i="5"/>
  <c r="S24" i="5"/>
  <c r="L45" i="5"/>
  <c r="L46" i="5"/>
  <c r="S22" i="5"/>
  <c r="S16" i="5"/>
  <c r="J11" i="5"/>
  <c r="L13" i="5"/>
  <c r="H43" i="5"/>
  <c r="H47" i="5"/>
  <c r="F38" i="5"/>
  <c r="H38" i="5" s="1"/>
  <c r="H42" i="5"/>
  <c r="H41" i="5"/>
  <c r="H48" i="5"/>
  <c r="S14" i="5"/>
  <c r="H40" i="5"/>
  <c r="H45" i="5"/>
  <c r="H44" i="5"/>
  <c r="H46" i="5"/>
  <c r="N12" i="5"/>
  <c r="N40" i="4"/>
  <c r="L13" i="4"/>
  <c r="L26" i="2"/>
  <c r="L29" i="2"/>
  <c r="H19" i="2"/>
  <c r="L21" i="2"/>
  <c r="H21" i="2"/>
  <c r="P78" i="2"/>
  <c r="N77" i="2"/>
  <c r="H62" i="2"/>
  <c r="F55" i="2"/>
  <c r="H57" i="2" s="1"/>
  <c r="H72" i="2"/>
  <c r="J55" i="2"/>
  <c r="S22" i="2" s="1"/>
  <c r="L72" i="2"/>
  <c r="N57" i="2"/>
  <c r="H83" i="2"/>
  <c r="H84" i="2"/>
  <c r="P98" i="1"/>
  <c r="N95" i="1"/>
  <c r="P95" i="1" s="1"/>
  <c r="N114" i="1"/>
  <c r="P114" i="1" s="1"/>
  <c r="F150" i="1"/>
  <c r="H152" i="1" s="1"/>
  <c r="H151" i="1" s="1"/>
  <c r="L132" i="1"/>
  <c r="N146" i="1"/>
  <c r="P146" i="1" s="1"/>
  <c r="H147" i="1"/>
  <c r="H116" i="1"/>
  <c r="L116" i="1"/>
  <c r="H134" i="1"/>
  <c r="L134" i="1"/>
  <c r="H148" i="1"/>
  <c r="H133" i="1"/>
  <c r="L117" i="1"/>
  <c r="H135" i="1"/>
  <c r="H115" i="1"/>
  <c r="L133" i="1"/>
  <c r="H117" i="1"/>
  <c r="H136" i="1"/>
  <c r="L80" i="1"/>
  <c r="H82" i="1"/>
  <c r="F131" i="9"/>
  <c r="F41" i="9"/>
  <c r="F197" i="9"/>
  <c r="C74" i="9"/>
  <c r="F31" i="9"/>
  <c r="F168" i="9"/>
  <c r="F187" i="9"/>
  <c r="F219" i="9"/>
  <c r="F237" i="9"/>
  <c r="F225" i="9"/>
  <c r="F182" i="9"/>
  <c r="D177" i="9"/>
  <c r="F163" i="9"/>
  <c r="F49" i="9"/>
  <c r="F77" i="9"/>
  <c r="F14" i="9"/>
  <c r="C130" i="9"/>
  <c r="F130" i="9" s="1"/>
  <c r="C236" i="9"/>
  <c r="C23" i="9"/>
  <c r="F65" i="9"/>
  <c r="F145" i="9"/>
  <c r="F178" i="9"/>
  <c r="F51" i="9"/>
  <c r="F193" i="9"/>
  <c r="E162" i="9"/>
  <c r="D162" i="9"/>
  <c r="F227" i="9"/>
  <c r="I158" i="9" s="1"/>
  <c r="D216" i="9"/>
  <c r="F43" i="9"/>
  <c r="F69" i="9"/>
  <c r="F102" i="9"/>
  <c r="E36" i="9"/>
  <c r="F58" i="9"/>
  <c r="F228" i="9"/>
  <c r="F241" i="9"/>
  <c r="E216" i="9"/>
  <c r="F217" i="9"/>
  <c r="E57" i="9"/>
  <c r="C156" i="9"/>
  <c r="F12" i="9"/>
  <c r="F46" i="9"/>
  <c r="F116" i="9"/>
  <c r="F117" i="9"/>
  <c r="F111" i="9"/>
  <c r="F94" i="9"/>
  <c r="F86" i="9"/>
  <c r="F79" i="9"/>
  <c r="E74" i="9"/>
  <c r="F75" i="9"/>
  <c r="D74" i="9"/>
  <c r="F60" i="9"/>
  <c r="D57" i="9"/>
  <c r="F33" i="9"/>
  <c r="F34" i="9"/>
  <c r="F26" i="9"/>
  <c r="E23" i="9"/>
  <c r="F24" i="9"/>
  <c r="D23" i="9"/>
  <c r="E11" i="9"/>
  <c r="D11" i="9"/>
  <c r="N16" i="2"/>
  <c r="P16" i="2" s="1"/>
  <c r="N20" i="2"/>
  <c r="P20" i="2" s="1"/>
  <c r="L47" i="2"/>
  <c r="H49" i="2"/>
  <c r="N83" i="2"/>
  <c r="H78" i="2"/>
  <c r="P61" i="2"/>
  <c r="N80" i="2"/>
  <c r="L68" i="2"/>
  <c r="L69" i="2"/>
  <c r="N64" i="2"/>
  <c r="F38" i="2"/>
  <c r="S14" i="2" s="1"/>
  <c r="H41" i="2"/>
  <c r="H42" i="2"/>
  <c r="L49" i="2"/>
  <c r="L41" i="2"/>
  <c r="L43" i="2"/>
  <c r="L42" i="2"/>
  <c r="L44" i="2"/>
  <c r="L45" i="2"/>
  <c r="H44" i="2"/>
  <c r="H43" i="2"/>
  <c r="H46" i="2"/>
  <c r="L34" i="2"/>
  <c r="N26" i="2"/>
  <c r="P26" i="2" s="1"/>
  <c r="F25" i="2"/>
  <c r="H25" i="2" s="1"/>
  <c r="H17" i="2"/>
  <c r="L109" i="1"/>
  <c r="L110" i="1"/>
  <c r="H109" i="1"/>
  <c r="L104" i="1"/>
  <c r="L103" i="1"/>
  <c r="L99" i="1"/>
  <c r="H99" i="1"/>
  <c r="L93" i="1"/>
  <c r="L92" i="1"/>
  <c r="H92" i="1"/>
  <c r="H93" i="1"/>
  <c r="L85" i="1"/>
  <c r="L86" i="1"/>
  <c r="H86" i="1"/>
  <c r="H87" i="1"/>
  <c r="N84" i="1"/>
  <c r="P84" i="1" s="1"/>
  <c r="N65" i="1"/>
  <c r="P65" i="1" s="1"/>
  <c r="H70" i="1"/>
  <c r="J33" i="1"/>
  <c r="L43" i="1"/>
  <c r="L45" i="1"/>
  <c r="L48" i="1"/>
  <c r="L39" i="1"/>
  <c r="H39" i="1"/>
  <c r="H28" i="1"/>
  <c r="L22" i="1"/>
  <c r="L23" i="1"/>
  <c r="F33" i="1"/>
  <c r="H22" i="1"/>
  <c r="L13" i="1"/>
  <c r="L14" i="1"/>
  <c r="L17" i="1"/>
  <c r="L18" i="1"/>
  <c r="H14" i="1"/>
  <c r="H18" i="1"/>
  <c r="H13" i="1"/>
  <c r="H17" i="1"/>
  <c r="D36" i="9"/>
  <c r="C216" i="9"/>
  <c r="F29" i="9"/>
  <c r="C11" i="9"/>
  <c r="C162" i="9"/>
  <c r="F136" i="9"/>
  <c r="C177" i="9"/>
  <c r="F244" i="9"/>
  <c r="F243" i="9" s="1"/>
  <c r="C57" i="9"/>
  <c r="H68" i="2"/>
  <c r="H67" i="2"/>
  <c r="H66" i="2"/>
  <c r="H65" i="2"/>
  <c r="H15" i="2"/>
  <c r="H14" i="2"/>
  <c r="N13" i="2"/>
  <c r="P13" i="2" s="1"/>
  <c r="J12" i="2"/>
  <c r="L13" i="2" s="1"/>
  <c r="L15" i="2"/>
  <c r="L14" i="2"/>
  <c r="H59" i="2"/>
  <c r="H58" i="2"/>
  <c r="P68" i="2"/>
  <c r="H16" i="2"/>
  <c r="H69" i="2"/>
  <c r="L83" i="2"/>
  <c r="L19" i="2"/>
  <c r="L17" i="2"/>
  <c r="L16" i="2"/>
  <c r="N86" i="2"/>
  <c r="H86" i="2"/>
  <c r="H80" i="2"/>
  <c r="L65" i="2"/>
  <c r="L80" i="2"/>
  <c r="L86" i="2"/>
  <c r="H26" i="2"/>
  <c r="F75" i="2"/>
  <c r="H45" i="2"/>
  <c r="H80" i="1"/>
  <c r="H79" i="1"/>
  <c r="H78" i="1"/>
  <c r="L73" i="1"/>
  <c r="L68" i="1"/>
  <c r="L72" i="1"/>
  <c r="L67" i="1"/>
  <c r="J112" i="1"/>
  <c r="L71" i="1"/>
  <c r="L66" i="1"/>
  <c r="N142" i="1"/>
  <c r="P142" i="1" s="1"/>
  <c r="F141" i="1"/>
  <c r="H103" i="1"/>
  <c r="H102" i="1"/>
  <c r="H101" i="1"/>
  <c r="N100" i="1"/>
  <c r="P100" i="1" s="1"/>
  <c r="H73" i="1"/>
  <c r="H68" i="1"/>
  <c r="H66" i="1"/>
  <c r="H72" i="1"/>
  <c r="H67" i="1"/>
  <c r="H71" i="1"/>
  <c r="H48" i="1"/>
  <c r="H43" i="1"/>
  <c r="H38" i="1"/>
  <c r="H42" i="1"/>
  <c r="N35" i="1"/>
  <c r="P35" i="1" s="1"/>
  <c r="H47" i="1"/>
  <c r="H37" i="1"/>
  <c r="F59" i="1"/>
  <c r="H46" i="1"/>
  <c r="H41" i="1"/>
  <c r="H36" i="1"/>
  <c r="L31" i="1"/>
  <c r="L30" i="1"/>
  <c r="L29" i="1"/>
  <c r="H44" i="1"/>
  <c r="N27" i="1"/>
  <c r="P27" i="1" s="1"/>
  <c r="N150" i="1"/>
  <c r="P150" i="1" s="1"/>
  <c r="H69" i="1"/>
  <c r="N143" i="1"/>
  <c r="P143" i="1" s="1"/>
  <c r="H53" i="1"/>
  <c r="H51" i="1"/>
  <c r="H52" i="1"/>
  <c r="L53" i="1"/>
  <c r="L52" i="1"/>
  <c r="L51" i="1"/>
  <c r="L79" i="1"/>
  <c r="L82" i="1"/>
  <c r="L77" i="1"/>
  <c r="L78" i="1"/>
  <c r="N151" i="1"/>
  <c r="P151" i="1" s="1"/>
  <c r="N50" i="1"/>
  <c r="P50" i="1" s="1"/>
  <c r="P75" i="1"/>
  <c r="H104" i="1"/>
  <c r="L47" i="1"/>
  <c r="L42" i="1"/>
  <c r="L37" i="1"/>
  <c r="L40" i="1"/>
  <c r="J59" i="1"/>
  <c r="L46" i="1"/>
  <c r="L41" i="1"/>
  <c r="L36" i="1"/>
  <c r="H108" i="1"/>
  <c r="H106" i="1"/>
  <c r="N105" i="1"/>
  <c r="P105" i="1" s="1"/>
  <c r="N131" i="1"/>
  <c r="H25" i="1"/>
  <c r="H21" i="1"/>
  <c r="N20" i="1"/>
  <c r="P20" i="1" s="1"/>
  <c r="H24" i="1"/>
  <c r="L38" i="1"/>
  <c r="H45" i="1"/>
  <c r="L54" i="1"/>
  <c r="L69" i="1"/>
  <c r="P132" i="1"/>
  <c r="H15" i="1"/>
  <c r="L24" i="1"/>
  <c r="L15" i="1"/>
  <c r="H30" i="1"/>
  <c r="N89" i="1"/>
  <c r="P89" i="1" s="1"/>
  <c r="L135" i="1"/>
  <c r="N11" i="1"/>
  <c r="P11" i="1" s="1"/>
  <c r="L101" i="1"/>
  <c r="N153" i="1"/>
  <c r="H90" i="1"/>
  <c r="H97" i="1"/>
  <c r="L90" i="1"/>
  <c r="L97" i="1"/>
  <c r="N145" i="1"/>
  <c r="P145" i="1" s="1"/>
  <c r="H12" i="1"/>
  <c r="H16" i="1"/>
  <c r="L21" i="1"/>
  <c r="H31" i="1"/>
  <c r="L12" i="1"/>
  <c r="L106" i="1"/>
  <c r="H53" i="5" l="1"/>
  <c r="L20" i="4"/>
  <c r="H62" i="4"/>
  <c r="L68" i="4"/>
  <c r="L55" i="4"/>
  <c r="L75" i="4"/>
  <c r="L59" i="4"/>
  <c r="F142" i="9"/>
  <c r="E154" i="9"/>
  <c r="F236" i="9"/>
  <c r="I161" i="9" s="1"/>
  <c r="L28" i="2"/>
  <c r="S24" i="2"/>
  <c r="N12" i="4"/>
  <c r="P12" i="4" s="1"/>
  <c r="L152" i="1"/>
  <c r="L151" i="1" s="1"/>
  <c r="H154" i="1"/>
  <c r="H153" i="1" s="1"/>
  <c r="D72" i="9"/>
  <c r="F162" i="9"/>
  <c r="I157" i="9" s="1"/>
  <c r="F156" i="9"/>
  <c r="I156" i="9" s="1"/>
  <c r="E175" i="9"/>
  <c r="E72" i="9"/>
  <c r="D154" i="9"/>
  <c r="F23" i="9"/>
  <c r="P12" i="5"/>
  <c r="P13" i="5"/>
  <c r="P73" i="4"/>
  <c r="H73" i="4"/>
  <c r="S16" i="4"/>
  <c r="N53" i="4"/>
  <c r="P53" i="4" s="1"/>
  <c r="P26" i="4"/>
  <c r="F11" i="4"/>
  <c r="H20" i="4"/>
  <c r="P38" i="5"/>
  <c r="J9" i="5"/>
  <c r="N11" i="5"/>
  <c r="H24" i="5"/>
  <c r="S13" i="5"/>
  <c r="S17" i="5" s="1"/>
  <c r="F36" i="5"/>
  <c r="P40" i="4"/>
  <c r="N38" i="4"/>
  <c r="P38" i="4" s="1"/>
  <c r="N24" i="4"/>
  <c r="P24" i="4" s="1"/>
  <c r="P25" i="4"/>
  <c r="J9" i="4"/>
  <c r="S21" i="4" s="1"/>
  <c r="S27" i="4" s="1"/>
  <c r="P57" i="2"/>
  <c r="N55" i="2"/>
  <c r="P55" i="2" s="1"/>
  <c r="L70" i="2"/>
  <c r="H70" i="2"/>
  <c r="P38" i="2"/>
  <c r="C72" i="9"/>
  <c r="C154" i="9"/>
  <c r="D175" i="9"/>
  <c r="E9" i="9"/>
  <c r="F177" i="9"/>
  <c r="I159" i="9" s="1"/>
  <c r="F216" i="9"/>
  <c r="I160" i="9" s="1"/>
  <c r="F74" i="9"/>
  <c r="F57" i="9"/>
  <c r="D9" i="9"/>
  <c r="S13" i="4"/>
  <c r="L78" i="2"/>
  <c r="S26" i="2"/>
  <c r="L33" i="2"/>
  <c r="L31" i="2"/>
  <c r="S23" i="2"/>
  <c r="L27" i="2"/>
  <c r="L64" i="2"/>
  <c r="L25" i="2"/>
  <c r="L32" i="2"/>
  <c r="L30" i="2"/>
  <c r="P64" i="2"/>
  <c r="L61" i="2"/>
  <c r="L77" i="2"/>
  <c r="L57" i="2"/>
  <c r="P40" i="2"/>
  <c r="N25" i="2"/>
  <c r="P25" i="2" s="1"/>
  <c r="H32" i="2"/>
  <c r="H31" i="2"/>
  <c r="F24" i="2"/>
  <c r="S13" i="2" s="1"/>
  <c r="H27" i="2"/>
  <c r="H33" i="2"/>
  <c r="H28" i="2"/>
  <c r="H34" i="2"/>
  <c r="H30" i="2"/>
  <c r="L20" i="2"/>
  <c r="N33" i="1"/>
  <c r="P33" i="1" s="1"/>
  <c r="F36" i="9"/>
  <c r="C175" i="9"/>
  <c r="F11" i="9"/>
  <c r="C9" i="9"/>
  <c r="N12" i="2"/>
  <c r="P12" i="2" s="1"/>
  <c r="H75" i="2"/>
  <c r="S16" i="2"/>
  <c r="S12" i="2"/>
  <c r="T11" i="2" s="1"/>
  <c r="P86" i="2"/>
  <c r="H61" i="2"/>
  <c r="H20" i="2"/>
  <c r="J11" i="2"/>
  <c r="H64" i="2"/>
  <c r="H77" i="2"/>
  <c r="H13" i="2"/>
  <c r="N59" i="1"/>
  <c r="P59" i="1" s="1"/>
  <c r="F9" i="1"/>
  <c r="N112" i="1"/>
  <c r="P112" i="1" s="1"/>
  <c r="J9" i="1"/>
  <c r="L59" i="1" s="1"/>
  <c r="N141" i="1"/>
  <c r="P141" i="1" s="1"/>
  <c r="H144" i="1"/>
  <c r="H143" i="1" s="1"/>
  <c r="H142" i="1" s="1"/>
  <c r="T13" i="2" l="1"/>
  <c r="F154" i="9"/>
  <c r="F72" i="9"/>
  <c r="I10" i="9" s="1"/>
  <c r="I162" i="9"/>
  <c r="L38" i="5"/>
  <c r="L16" i="5"/>
  <c r="F9" i="4"/>
  <c r="N9" i="4" s="1"/>
  <c r="N11" i="4"/>
  <c r="L11" i="5"/>
  <c r="F49" i="5"/>
  <c r="H36" i="5"/>
  <c r="J36" i="5"/>
  <c r="S21" i="5"/>
  <c r="S27" i="5" s="1"/>
  <c r="N9" i="5"/>
  <c r="N36" i="5" s="1"/>
  <c r="L24" i="5"/>
  <c r="L40" i="5"/>
  <c r="L53" i="5"/>
  <c r="L12" i="5"/>
  <c r="L40" i="4"/>
  <c r="J36" i="4"/>
  <c r="L38" i="4"/>
  <c r="L53" i="4"/>
  <c r="L12" i="4"/>
  <c r="L24" i="4"/>
  <c r="L11" i="4"/>
  <c r="N24" i="2"/>
  <c r="P24" i="2" s="1"/>
  <c r="F175" i="9"/>
  <c r="F9" i="9"/>
  <c r="I9" i="9" s="1"/>
  <c r="N75" i="2"/>
  <c r="P75" i="2" s="1"/>
  <c r="P77" i="2"/>
  <c r="H11" i="2"/>
  <c r="N11" i="2"/>
  <c r="J9" i="2"/>
  <c r="S11" i="1"/>
  <c r="N9" i="1"/>
  <c r="P9" i="1" s="1"/>
  <c r="H33" i="1"/>
  <c r="H27" i="1"/>
  <c r="H11" i="1"/>
  <c r="H50" i="1"/>
  <c r="H35" i="1"/>
  <c r="H20" i="1"/>
  <c r="H59" i="1"/>
  <c r="S20" i="1"/>
  <c r="L35" i="1"/>
  <c r="L33" i="1"/>
  <c r="L27" i="1"/>
  <c r="L20" i="1"/>
  <c r="L50" i="1"/>
  <c r="L11" i="1"/>
  <c r="L11" i="2" l="1"/>
  <c r="J36" i="2"/>
  <c r="J51" i="2" s="1"/>
  <c r="J89" i="2" s="1"/>
  <c r="I13" i="9"/>
  <c r="E152" i="9" s="1"/>
  <c r="E151" i="9" s="1"/>
  <c r="E140" i="9" s="1"/>
  <c r="H11" i="4"/>
  <c r="H24" i="4"/>
  <c r="H40" i="4"/>
  <c r="F36" i="4"/>
  <c r="H38" i="4"/>
  <c r="H12" i="4"/>
  <c r="H53" i="4"/>
  <c r="P36" i="5"/>
  <c r="N49" i="5"/>
  <c r="P49" i="5" s="1"/>
  <c r="L36" i="5"/>
  <c r="J49" i="5"/>
  <c r="P11" i="5"/>
  <c r="F87" i="5"/>
  <c r="H49" i="5"/>
  <c r="N36" i="4"/>
  <c r="P11" i="4"/>
  <c r="L36" i="4"/>
  <c r="J49" i="4"/>
  <c r="S11" i="4"/>
  <c r="S17" i="4" s="1"/>
  <c r="S17" i="2"/>
  <c r="N9" i="2"/>
  <c r="N36" i="2" s="1"/>
  <c r="F36" i="2"/>
  <c r="H40" i="2"/>
  <c r="H38" i="2"/>
  <c r="H55" i="2"/>
  <c r="H12" i="2"/>
  <c r="H24" i="2"/>
  <c r="S21" i="2"/>
  <c r="L40" i="2"/>
  <c r="L55" i="2"/>
  <c r="L38" i="2"/>
  <c r="L24" i="2"/>
  <c r="L12" i="2"/>
  <c r="S27" i="2" l="1"/>
  <c r="F152" i="9"/>
  <c r="H36" i="4"/>
  <c r="F49" i="4"/>
  <c r="H87" i="5"/>
  <c r="J87" i="5"/>
  <c r="L87" i="5" s="1"/>
  <c r="L49" i="5"/>
  <c r="P36" i="4"/>
  <c r="N49" i="4"/>
  <c r="L49" i="4"/>
  <c r="J87" i="4"/>
  <c r="L87" i="4" s="1"/>
  <c r="P11" i="2"/>
  <c r="F151" i="9"/>
  <c r="F140" i="9" s="1"/>
  <c r="L36" i="2"/>
  <c r="H36" i="2"/>
  <c r="F51" i="2"/>
  <c r="N51" i="2"/>
  <c r="P36" i="2"/>
  <c r="P49" i="4" l="1"/>
  <c r="F87" i="4"/>
  <c r="H87" i="4" s="1"/>
  <c r="H49" i="4"/>
  <c r="N87" i="5"/>
  <c r="P87" i="5" s="1"/>
  <c r="I11" i="9"/>
  <c r="L51" i="2"/>
  <c r="F89" i="2"/>
  <c r="F139" i="1" s="1"/>
  <c r="H51" i="2"/>
  <c r="P51" i="2"/>
  <c r="I12" i="9" l="1"/>
  <c r="N87" i="4"/>
  <c r="P87" i="4" s="1"/>
  <c r="L89" i="2"/>
  <c r="J139" i="1"/>
  <c r="F138" i="1"/>
  <c r="F129" i="1" s="1"/>
  <c r="H139" i="1"/>
  <c r="S15" i="1"/>
  <c r="H89" i="2"/>
  <c r="N89" i="2"/>
  <c r="P89" i="2" s="1"/>
  <c r="L139" i="1" l="1"/>
  <c r="J138" i="1"/>
  <c r="S24" i="1"/>
  <c r="N139" i="1"/>
  <c r="P139" i="1" s="1"/>
  <c r="H138" i="1"/>
  <c r="N138" i="1" l="1"/>
  <c r="P138" i="1" s="1"/>
  <c r="J129" i="1"/>
  <c r="N129" i="1"/>
  <c r="L138" i="1"/>
  <c r="H131" i="1"/>
  <c r="H129" i="1"/>
  <c r="S13" i="1"/>
  <c r="L129" i="1" l="1"/>
  <c r="L131" i="1"/>
  <c r="S22" i="1"/>
  <c r="P131" i="1"/>
  <c r="P129" i="1"/>
  <c r="D177" i="7" l="1"/>
  <c r="E176" i="7" s="1"/>
  <c r="D174" i="7"/>
  <c r="E173" i="7" s="1"/>
  <c r="D171" i="7"/>
  <c r="E170" i="7" s="1"/>
  <c r="D167" i="7"/>
  <c r="D165" i="7"/>
  <c r="D163" i="7"/>
  <c r="D159" i="7"/>
  <c r="D157" i="7"/>
  <c r="D155" i="7"/>
  <c r="D152" i="7"/>
  <c r="D145" i="7"/>
  <c r="E144" i="7" s="1"/>
  <c r="D142" i="7"/>
  <c r="D140" i="7"/>
  <c r="D138" i="7"/>
  <c r="D136" i="7"/>
  <c r="D134" i="7"/>
  <c r="D131" i="7"/>
  <c r="E130" i="7" s="1"/>
  <c r="D127" i="7"/>
  <c r="D125" i="7"/>
  <c r="D123" i="7"/>
  <c r="D121" i="7"/>
  <c r="D119" i="7"/>
  <c r="D116" i="7"/>
  <c r="D113" i="7"/>
  <c r="D111" i="7"/>
  <c r="D109" i="7"/>
  <c r="D107" i="7"/>
  <c r="D105" i="7"/>
  <c r="D103" i="7"/>
  <c r="D101" i="7"/>
  <c r="D99" i="7"/>
  <c r="D97" i="7"/>
  <c r="D95" i="7"/>
  <c r="D92" i="7"/>
  <c r="D90" i="7"/>
  <c r="D88" i="7"/>
  <c r="D85" i="7"/>
  <c r="D81" i="7"/>
  <c r="D78" i="7"/>
  <c r="D76" i="7"/>
  <c r="D74" i="7"/>
  <c r="D72" i="7"/>
  <c r="D70" i="7"/>
  <c r="D68" i="7"/>
  <c r="D65" i="7"/>
  <c r="D63" i="7"/>
  <c r="D60" i="7"/>
  <c r="D58" i="7"/>
  <c r="D56" i="7"/>
  <c r="D54" i="7"/>
  <c r="D51" i="7"/>
  <c r="E50" i="7" s="1"/>
  <c r="D48" i="7"/>
  <c r="D46" i="7"/>
  <c r="D44" i="7"/>
  <c r="D32" i="7"/>
  <c r="E31" i="7" s="1"/>
  <c r="D29" i="7"/>
  <c r="E28" i="7" s="1"/>
  <c r="D25" i="7"/>
  <c r="E24" i="7" s="1"/>
  <c r="D20" i="7"/>
  <c r="E19" i="7" s="1"/>
  <c r="D15" i="7"/>
  <c r="D12" i="7"/>
  <c r="F23" i="7" l="1"/>
  <c r="E53" i="7"/>
  <c r="E62" i="7"/>
  <c r="E118" i="7"/>
  <c r="E67" i="7"/>
  <c r="E80" i="7"/>
  <c r="E151" i="7"/>
  <c r="F150" i="7" s="1"/>
  <c r="J10" i="7" s="1"/>
  <c r="F169" i="7"/>
  <c r="J13" i="7" s="1"/>
  <c r="E133" i="7"/>
  <c r="F129" i="7" s="1"/>
  <c r="J12" i="7" s="1"/>
  <c r="E87" i="7"/>
  <c r="E43" i="7"/>
  <c r="E11" i="7"/>
  <c r="F10" i="7" s="1"/>
  <c r="F42" i="7" l="1"/>
  <c r="G9" i="7"/>
  <c r="J9" i="7" s="1"/>
  <c r="G41" i="7" l="1"/>
  <c r="G179" i="7" s="1"/>
  <c r="C190" i="6" s="1"/>
  <c r="J11" i="7"/>
  <c r="J14" i="7" s="1"/>
  <c r="D186" i="6"/>
  <c r="D183" i="6"/>
  <c r="D181" i="6"/>
  <c r="D150" i="6"/>
  <c r="E149" i="6" s="1"/>
  <c r="D146" i="6"/>
  <c r="D144" i="6"/>
  <c r="E134" i="6"/>
  <c r="D127" i="6"/>
  <c r="D122" i="6"/>
  <c r="D117" i="6"/>
  <c r="D111" i="6"/>
  <c r="D103" i="6"/>
  <c r="D96" i="6"/>
  <c r="D94" i="6"/>
  <c r="D92" i="6"/>
  <c r="D68" i="6"/>
  <c r="D66" i="6"/>
  <c r="D64" i="6"/>
  <c r="D60" i="6"/>
  <c r="D50" i="6"/>
  <c r="D48" i="6"/>
  <c r="D45" i="6"/>
  <c r="D42" i="6"/>
  <c r="D40" i="6"/>
  <c r="D37" i="6"/>
  <c r="D32" i="6"/>
  <c r="E31" i="6" s="1"/>
  <c r="D29" i="6"/>
  <c r="D27" i="6"/>
  <c r="D24" i="6"/>
  <c r="D22" i="6"/>
  <c r="D19" i="6"/>
  <c r="D17" i="6"/>
  <c r="D12" i="6"/>
  <c r="D10" i="6"/>
  <c r="E36" i="6" l="1"/>
  <c r="E180" i="6"/>
  <c r="F179" i="6" s="1"/>
  <c r="I12" i="6"/>
  <c r="E9" i="6"/>
  <c r="D189" i="6"/>
  <c r="E143" i="6"/>
  <c r="E154" i="6" s="1"/>
  <c r="E91" i="6"/>
  <c r="E142" i="6" s="1"/>
  <c r="E21" i="6"/>
  <c r="E56" i="6"/>
  <c r="I10" i="6" l="1"/>
  <c r="E34" i="6"/>
  <c r="F90" i="6"/>
  <c r="E70" i="6"/>
  <c r="F191" i="6" l="1"/>
  <c r="I9" i="6"/>
  <c r="F8" i="6"/>
  <c r="G212" i="6" s="1"/>
  <c r="G213" i="6" l="1"/>
  <c r="I8" i="6"/>
  <c r="I11" i="6" s="1"/>
  <c r="F63" i="1"/>
  <c r="H100" i="1" l="1"/>
  <c r="H75" i="1"/>
  <c r="H89" i="1"/>
  <c r="S12" i="1"/>
  <c r="S14" i="1" s="1"/>
  <c r="H95" i="1"/>
  <c r="H119" i="1"/>
  <c r="F156" i="1"/>
  <c r="F158" i="1" s="1"/>
  <c r="H114" i="1"/>
  <c r="H84" i="1"/>
  <c r="H105" i="1"/>
  <c r="H65" i="1"/>
  <c r="H63" i="1"/>
  <c r="H112" i="1"/>
  <c r="H120" i="1"/>
  <c r="H125" i="1"/>
  <c r="P122" i="1"/>
  <c r="P119" i="1"/>
  <c r="L120" i="1" l="1"/>
  <c r="J63" i="1" l="1"/>
  <c r="L125" i="1" s="1"/>
  <c r="N125" i="1"/>
  <c r="P125" i="1" s="1"/>
  <c r="S21" i="1" l="1"/>
  <c r="S23" i="1" s="1"/>
  <c r="J156" i="1"/>
  <c r="J158" i="1" s="1"/>
  <c r="L112" i="1"/>
  <c r="L89" i="1"/>
  <c r="L119" i="1"/>
  <c r="L95" i="1"/>
  <c r="N63" i="1"/>
  <c r="L84" i="1"/>
  <c r="L75" i="1"/>
  <c r="L63" i="1"/>
  <c r="L105" i="1"/>
  <c r="L65" i="1"/>
  <c r="L100" i="1"/>
  <c r="L114" i="1"/>
  <c r="N156" i="1" l="1"/>
  <c r="P156" i="1" s="1"/>
  <c r="P63" i="1"/>
</calcChain>
</file>

<file path=xl/sharedStrings.xml><?xml version="1.0" encoding="utf-8"?>
<sst xmlns="http://schemas.openxmlformats.org/spreadsheetml/2006/main" count="1094" uniqueCount="498">
  <si>
    <t>Estructura de Balance</t>
  </si>
  <si>
    <t>Analisis Vertical</t>
  </si>
  <si>
    <t>ACTIVOS</t>
  </si>
  <si>
    <t>LOTERIA DEL CAUCA</t>
  </si>
  <si>
    <t>NIT. 890.500.650 - 1</t>
  </si>
  <si>
    <t xml:space="preserve">ESTADOS SITUACION FINANCIERA COMPARATIVO </t>
  </si>
  <si>
    <t>Informe Expresado en Pesos Colombianos</t>
  </si>
  <si>
    <t>Nota</t>
  </si>
  <si>
    <t>Ejecutado 2023</t>
  </si>
  <si>
    <t>Efectivo y Equivalente Al Efectivo</t>
  </si>
  <si>
    <t>ACTIVOS CORRIENTES</t>
  </si>
  <si>
    <t>Efectivo Caja Menor</t>
  </si>
  <si>
    <t>Efectivo Depositos Instituciones de Uso Restrigido</t>
  </si>
  <si>
    <t>Efectivo Certificados de Depotitos Uso Restringido</t>
  </si>
  <si>
    <t>Cuentas Por Cobrar</t>
  </si>
  <si>
    <t>Distribuidores de Juegos de Suerte y Azar</t>
  </si>
  <si>
    <t>Otras Cuentas Por Cobrar</t>
  </si>
  <si>
    <t>Arrendamiento Operativos</t>
  </si>
  <si>
    <t>Deudas de Dificil Cobro</t>
  </si>
  <si>
    <t>Deterioro Acumulado de Cuentas Por Cobrar</t>
  </si>
  <si>
    <t>Inventario</t>
  </si>
  <si>
    <t>Utiles de Escritorio y Oficina</t>
  </si>
  <si>
    <t>Utencilios de Usos Domesticos</t>
  </si>
  <si>
    <t>Otros Elementos de Consumo</t>
  </si>
  <si>
    <t>Materiales y Materias Primas</t>
  </si>
  <si>
    <t>Terrenos Urbanos</t>
  </si>
  <si>
    <t>Edificaciones y Casas</t>
  </si>
  <si>
    <t>Herramientas y Accesorios</t>
  </si>
  <si>
    <t>Muebles y Enseres</t>
  </si>
  <si>
    <t>Equipos y Máquinas de Oficina</t>
  </si>
  <si>
    <t>Equipo de Comunicación</t>
  </si>
  <si>
    <t>Equipo de Computación</t>
  </si>
  <si>
    <t>Dep.Edificaciones</t>
  </si>
  <si>
    <t>Dep. Maquinaria y Equipo</t>
  </si>
  <si>
    <t>Dep. Muebles, Enseres y Equipo de Oficina</t>
  </si>
  <si>
    <t>Dep. Equipos de Comunicación y Computación</t>
  </si>
  <si>
    <t>Dep. Equipo Transporte, Tracción y Elevación</t>
  </si>
  <si>
    <t>Propiedad Planta y Equipo</t>
  </si>
  <si>
    <t>Transporte Terrestre</t>
  </si>
  <si>
    <t>Otros Activos - Avances y Anticipos</t>
  </si>
  <si>
    <t>Anticipo de Renta y Complementarios</t>
  </si>
  <si>
    <t>Saldos a favor en liquidaciones privadas</t>
  </si>
  <si>
    <t>Depósitos judiciales</t>
  </si>
  <si>
    <t>"Software"</t>
  </si>
  <si>
    <t>Retencion en la Fuente a Favor</t>
  </si>
  <si>
    <t>Avances  Viáticos y Gastos de Viaje</t>
  </si>
  <si>
    <t>PASIVOS</t>
  </si>
  <si>
    <t>PASIVOS CORRIENTES</t>
  </si>
  <si>
    <t>Bienes y Servicios</t>
  </si>
  <si>
    <t>Otros recursos a favor de terceros</t>
  </si>
  <si>
    <t>Aportes a Fondos Pensionales</t>
  </si>
  <si>
    <t>Aportes a Seguridad Social en Salud</t>
  </si>
  <si>
    <t>Sindicatos</t>
  </si>
  <si>
    <t>Cooperativas</t>
  </si>
  <si>
    <t>Fondo de Empleados</t>
  </si>
  <si>
    <t>Otros Descuents de Nómina</t>
  </si>
  <si>
    <t>Retefuente Honorarios</t>
  </si>
  <si>
    <t>Retefuente Servicios</t>
  </si>
  <si>
    <t>Retefuente Compras</t>
  </si>
  <si>
    <t>Retefuente Loterías, Rifas, Aptas y Similares</t>
  </si>
  <si>
    <t>Retefuente a Empleados art. 383 ET</t>
  </si>
  <si>
    <t xml:space="preserve">Impuesto a la Ventas Retenido (Reteiva) por </t>
  </si>
  <si>
    <t>Autoretenciones</t>
  </si>
  <si>
    <t>Impuesto de Industria y Comercio</t>
  </si>
  <si>
    <t>Tasas</t>
  </si>
  <si>
    <t>Otros Impuestos Departamentales</t>
  </si>
  <si>
    <t>I.V.A. - Venta de Bienes</t>
  </si>
  <si>
    <t>I.V.A. - Venta de Servicios</t>
  </si>
  <si>
    <t>I.V.A. - CoMpra de Bienes (Db)</t>
  </si>
  <si>
    <t>I.V.A. - Compra de Servicios (Db)</t>
  </si>
  <si>
    <t>Premios Mayores Pendientes de Pago</t>
  </si>
  <si>
    <t>Premios Aproximaciones Pendientes  Pago</t>
  </si>
  <si>
    <t xml:space="preserve">Premios Caducados Lotería 25% Control Juego </t>
  </si>
  <si>
    <t xml:space="preserve">Premios Caducados Aptas 25% Control Juego </t>
  </si>
  <si>
    <t>Viáticos y Gastos de Viaje</t>
  </si>
  <si>
    <t>Honorarios</t>
  </si>
  <si>
    <t>Servicios</t>
  </si>
  <si>
    <t xml:space="preserve">Renta del Monopolio de los Juegos de Suerte y </t>
  </si>
  <si>
    <t xml:space="preserve">Retencion en la Fuente </t>
  </si>
  <si>
    <t>Impuestos Contribuciones y Tasas</t>
  </si>
  <si>
    <t>Impuestos Al Valor Agredado Iva</t>
  </si>
  <si>
    <t>Premios Por Pagar</t>
  </si>
  <si>
    <t>Otras Cuentas Por Pagar</t>
  </si>
  <si>
    <t>Beneficio a los Empleados</t>
  </si>
  <si>
    <t>Administrativos</t>
  </si>
  <si>
    <t>Reserva Técnica para el Pago de Premios</t>
  </si>
  <si>
    <t>Otras provisiones diversas</t>
  </si>
  <si>
    <t>Depósitos sobre Contratos</t>
  </si>
  <si>
    <t>Cesantias</t>
  </si>
  <si>
    <t>Vacaciones</t>
  </si>
  <si>
    <t>Prima de Vacaciones</t>
  </si>
  <si>
    <t>Cuota de Fiscalizacion y Auditaje</t>
  </si>
  <si>
    <t>Pasivos Estimados</t>
  </si>
  <si>
    <t>Aportes a Fondos Pensionales-Empleador</t>
  </si>
  <si>
    <t>Aportes a Caja de Compensación Familiar</t>
  </si>
  <si>
    <t>PATRIMONIO</t>
  </si>
  <si>
    <t>Patrimonio Institucional</t>
  </si>
  <si>
    <t>Capital Fiscal</t>
  </si>
  <si>
    <t>Reservas Estatutarias</t>
  </si>
  <si>
    <t>Fondos Patrimoniales</t>
  </si>
  <si>
    <t>Utilidad Acumulada</t>
  </si>
  <si>
    <t>Pérdida Acumulada</t>
  </si>
  <si>
    <t>Utilidad del Ejercicio</t>
  </si>
  <si>
    <t>ESTADOS DE RESULTADO INTEGRALY OTROS RESULTADOS</t>
  </si>
  <si>
    <t>Ventas de Servicios</t>
  </si>
  <si>
    <t>Juegos de Suerte y Azar</t>
  </si>
  <si>
    <t>Ventas Locales</t>
  </si>
  <si>
    <t>Ventas Foraneas</t>
  </si>
  <si>
    <t>Loterias Ordinarias</t>
  </si>
  <si>
    <t>Apuestas Permanentes</t>
  </si>
  <si>
    <t>Costo de Administraccion</t>
  </si>
  <si>
    <t>Otros Servicios Apoyo al Sorteo el Saman</t>
  </si>
  <si>
    <t>Devoluciones Rebajas y Descuentos</t>
  </si>
  <si>
    <t>Descuentos a Distribuidores 5%</t>
  </si>
  <si>
    <t>Descuento a Loteros 20%</t>
  </si>
  <si>
    <t>Otros Ingresos</t>
  </si>
  <si>
    <t>Financieros</t>
  </si>
  <si>
    <t>Intereses de Fondos de Uso Restringido</t>
  </si>
  <si>
    <t>Otros Ingresos Financieros</t>
  </si>
  <si>
    <t>Otros Ingresos Ordinarios</t>
  </si>
  <si>
    <t>Arrendamientos operativos</t>
  </si>
  <si>
    <t xml:space="preserve">Recuperaciones </t>
  </si>
  <si>
    <t>Otros ingresos diversos</t>
  </si>
  <si>
    <t>Otros Ingresos Extraordinarios</t>
  </si>
  <si>
    <t>De Administraccion</t>
  </si>
  <si>
    <t>Contribuciones Imputados</t>
  </si>
  <si>
    <t>Contribuciones Efectivas</t>
  </si>
  <si>
    <t>Prestaciones sociales</t>
  </si>
  <si>
    <t>Gastos de Personal Diversos</t>
  </si>
  <si>
    <t>Sueldos y Salarios</t>
  </si>
  <si>
    <t>Depreciacion de Propiedad Planta y vEquipo</t>
  </si>
  <si>
    <t>Premios Mayores</t>
  </si>
  <si>
    <t>Aproximaciones y Secos</t>
  </si>
  <si>
    <t xml:space="preserve">Bonificación por pago de premios </t>
  </si>
  <si>
    <t xml:space="preserve">Impresión de billetes </t>
  </si>
  <si>
    <t>Promoción y Mercadeo</t>
  </si>
  <si>
    <t xml:space="preserve">Reserva técnica para el pago de premios </t>
  </si>
  <si>
    <t>Impuesto Como Lotería Foránea</t>
  </si>
  <si>
    <t>Otros Gastos Financieros</t>
  </si>
  <si>
    <t>Impuesto sobre la Renta y Complementarios</t>
  </si>
  <si>
    <t>Otros Gastos Diversos</t>
  </si>
  <si>
    <t>De Actividad de Juego de Suerte y Azar</t>
  </si>
  <si>
    <t>Analisis Horizontal %</t>
  </si>
  <si>
    <t>Variacion</t>
  </si>
  <si>
    <t>TOTAL PASIVO MAS PATROMINIO</t>
  </si>
  <si>
    <t>Aquicision de Bienes y Servicios</t>
  </si>
  <si>
    <t>Otros Pasivos</t>
  </si>
  <si>
    <t>Cuentas de Orden Deudoras</t>
  </si>
  <si>
    <t>Activos Contingentes</t>
  </si>
  <si>
    <t>Admnistrativos</t>
  </si>
  <si>
    <t>Deudoras Fiscales</t>
  </si>
  <si>
    <t>Ajuste Fiscal</t>
  </si>
  <si>
    <t>Patrimonio</t>
  </si>
  <si>
    <t>Depreciacion Acumulada</t>
  </si>
  <si>
    <t>Litigios y Demandas</t>
  </si>
  <si>
    <t>Deudoras por el contrario (CR)</t>
  </si>
  <si>
    <t>Deudoras Fiscales por el contra</t>
  </si>
  <si>
    <t>Gerente</t>
  </si>
  <si>
    <t>JHON JAIRO LAGAREJO HINESTROZA</t>
  </si>
  <si>
    <t>Excedente y/o Utilidad Bruta</t>
  </si>
  <si>
    <t xml:space="preserve">Ingresos Operacionales </t>
  </si>
  <si>
    <t>De Actividdad y/o Servicios de Juegos</t>
  </si>
  <si>
    <t>Utilidad y/o Perdida  Operacional</t>
  </si>
  <si>
    <t>Gastos Operacionales Administraccion</t>
  </si>
  <si>
    <t>Otros Gastos Extraordinarios</t>
  </si>
  <si>
    <t>Generales</t>
  </si>
  <si>
    <t>Impuestos y Contribuciones</t>
  </si>
  <si>
    <t>Indemnizaciones</t>
  </si>
  <si>
    <t>NIT 891'500.650-6</t>
  </si>
  <si>
    <t>Código</t>
  </si>
  <si>
    <t>Nombre</t>
  </si>
  <si>
    <t>Sub Cuenta</t>
  </si>
  <si>
    <t>Cuenta</t>
  </si>
  <si>
    <t>Grupo</t>
  </si>
  <si>
    <t>Clase</t>
  </si>
  <si>
    <t>ACTIVO</t>
  </si>
  <si>
    <t>EFECTIVO</t>
  </si>
  <si>
    <t xml:space="preserve">CAJA  </t>
  </si>
  <si>
    <t>Caja Menor</t>
  </si>
  <si>
    <t>BANCOS Y CORPORACIONES</t>
  </si>
  <si>
    <t>Cuenta Corriente Bancaria</t>
  </si>
  <si>
    <t>Cuenta de Ahorro</t>
  </si>
  <si>
    <t>Otros Depósitos en Instituciones Financieras</t>
  </si>
  <si>
    <t xml:space="preserve">EFECTIVO DE USO RESTRINGIDO </t>
  </si>
  <si>
    <t>Efectivo de Uso Restringido (Res.Premios)</t>
  </si>
  <si>
    <t>EQUIVALENTES AL EFECTIVO</t>
  </si>
  <si>
    <t>Certificados de Depósito a Término</t>
  </si>
  <si>
    <t>CUENTAS POR COBRAR</t>
  </si>
  <si>
    <t>PRESTACION DE SERVICIOS</t>
  </si>
  <si>
    <t>OTRAS CUENTAS POR COBRAR</t>
  </si>
  <si>
    <t>Arrendamientos Operativos</t>
  </si>
  <si>
    <t>Otras Cuentas por Cobrar</t>
  </si>
  <si>
    <t xml:space="preserve">CUENTAS POR COBRAR DE DIFICIL </t>
  </si>
  <si>
    <t>Cuentas por Cobrar de Dificil Cobro</t>
  </si>
  <si>
    <t xml:space="preserve">DETERIORO ACUMULADO DE CUENTAS </t>
  </si>
  <si>
    <t>Prestación de Servicios</t>
  </si>
  <si>
    <t>INVENTARIOS</t>
  </si>
  <si>
    <t>MERCANCIA EN EXISTENCIA</t>
  </si>
  <si>
    <t>Otras Mercancías en Existencia</t>
  </si>
  <si>
    <t>Total Activos Corrientes</t>
  </si>
  <si>
    <t>PROPIEDADES PLANTA Y EQUIPO</t>
  </si>
  <si>
    <t>EDIFICACIONES</t>
  </si>
  <si>
    <t>MAQUINARIA Y EQUIPO</t>
  </si>
  <si>
    <t xml:space="preserve">MUEBLES, ENSERES Y EQUIPO DE </t>
  </si>
  <si>
    <t xml:space="preserve">EQUIPOS DE COMUNICACION Y </t>
  </si>
  <si>
    <t xml:space="preserve">EQUIPO DE TRANSPORTE, TRACCION, </t>
  </si>
  <si>
    <t>Terrestre</t>
  </si>
  <si>
    <t>DEPRECIACION ACUMULADA</t>
  </si>
  <si>
    <t>OTROS ACTIVOS</t>
  </si>
  <si>
    <t>Avances y Avances Entregados</t>
  </si>
  <si>
    <t xml:space="preserve">Anticipos o Saldos a favor por </t>
  </si>
  <si>
    <t>Retefuente</t>
  </si>
  <si>
    <t>Depósitos Entregados en Garantía</t>
  </si>
  <si>
    <t>INTANGIBLES</t>
  </si>
  <si>
    <t xml:space="preserve">AMORTIZACION ACUMULADA DE </t>
  </si>
  <si>
    <t>Total Activos No Corrientes</t>
  </si>
  <si>
    <t>PASIVO</t>
  </si>
  <si>
    <t>CUENTAS POR PAGAR</t>
  </si>
  <si>
    <t>ADQUISICION DE BIENES Y SERVICIOS</t>
  </si>
  <si>
    <t>RECURSOS A FAVOR DE TERCEROS</t>
  </si>
  <si>
    <t>DESCUENTOS DE NOMINA</t>
  </si>
  <si>
    <t>RETEFUENTE E IMPTO. DE TIMBRE</t>
  </si>
  <si>
    <t>Autorretenciones</t>
  </si>
  <si>
    <t>IMPUESTOS, CONTRIBUCIONES, TASAS</t>
  </si>
  <si>
    <t>IMPUESTO AL VALOR AGREGADO- IVA</t>
  </si>
  <si>
    <t>PREMIOS POR PAGAR</t>
  </si>
  <si>
    <t>Premios Caducados Lotería 25% Control Juego Ilegal</t>
  </si>
  <si>
    <t>Premios Caducados Aptas 25% Control Juego Ilegal</t>
  </si>
  <si>
    <t>OTRAS CUENTAS POR PAGAR</t>
  </si>
  <si>
    <t>Saldo a Favor de Beneficiarios</t>
  </si>
  <si>
    <t>Renta del Monopolio de los Juegos de Suerte y Azar</t>
  </si>
  <si>
    <t>BENEFICIO A LOS EMPLEADOS</t>
  </si>
  <si>
    <t>BENEFICIOS A LOS EMPLEADOS</t>
  </si>
  <si>
    <t>Cesantías</t>
  </si>
  <si>
    <t>Aportes Caja de Compensacion Familiar</t>
  </si>
  <si>
    <t>Total Pasivos Corrientes</t>
  </si>
  <si>
    <t>PASIVOS ESTIMADOS</t>
  </si>
  <si>
    <t>LITIGIOS Y DEMANDAS</t>
  </si>
  <si>
    <t>PROVISIONES DIVERSAS</t>
  </si>
  <si>
    <t>OTROS PASIVOS</t>
  </si>
  <si>
    <t>DEPOSITOS RECIBIDOS EN GARANTIA</t>
  </si>
  <si>
    <t>Total Pasivos No Corrientes</t>
  </si>
  <si>
    <t>PATRIMONIO INSTITUCIONAL</t>
  </si>
  <si>
    <t>CAPITAL FISCAL</t>
  </si>
  <si>
    <t>RESERVAS</t>
  </si>
  <si>
    <t xml:space="preserve">RESULTADOS DE EJERCICIOS </t>
  </si>
  <si>
    <t>RESULTADO DEL EJERCICIO</t>
  </si>
  <si>
    <t>PASIVO MAS PATRIMONIO</t>
  </si>
  <si>
    <t>Contador</t>
  </si>
  <si>
    <t>NIT. 891'500.650-6</t>
  </si>
  <si>
    <t>Detalle</t>
  </si>
  <si>
    <t>SubCuenta</t>
  </si>
  <si>
    <t>INGRESOS</t>
  </si>
  <si>
    <t>VENTA DE SERVICIOS</t>
  </si>
  <si>
    <t>JUEGOS DE SUERTE Y AZAR</t>
  </si>
  <si>
    <t>LOTERIAS ORDINARIAS</t>
  </si>
  <si>
    <t>Venta Local</t>
  </si>
  <si>
    <t>Venta Foránea</t>
  </si>
  <si>
    <t>APUESTAS PERMANENTES</t>
  </si>
  <si>
    <t>Costo de Administraccion 1%</t>
  </si>
  <si>
    <t>Apoyo Sorteo Juego Autorizado - El Saman</t>
  </si>
  <si>
    <t>Incentivo Premio Inmediato 1%</t>
  </si>
  <si>
    <t>DEVOLUCIONES, REBAJAS Y DESCUENTOS</t>
  </si>
  <si>
    <t>Descuentos a Loteros 20%</t>
  </si>
  <si>
    <t>OTROS INGRESOS</t>
  </si>
  <si>
    <t>FINANCIEROS</t>
  </si>
  <si>
    <t>Intereses Sobre Depósitos en Ent. Financ.</t>
  </si>
  <si>
    <t>Intereses Sobre Fondos de UsO Restringido</t>
  </si>
  <si>
    <t>OTROS INGRESOS ORDINARIOS</t>
  </si>
  <si>
    <t>Sobrantes</t>
  </si>
  <si>
    <t>Recuperaciones</t>
  </si>
  <si>
    <t>GASTOS</t>
  </si>
  <si>
    <t>DE ADMINISTRACION</t>
  </si>
  <si>
    <t>SUELDOS Y SALARIOS</t>
  </si>
  <si>
    <t>Sueldos de Personal</t>
  </si>
  <si>
    <t>Sueldos de Personal por Lotería</t>
  </si>
  <si>
    <t>Bonificaciones</t>
  </si>
  <si>
    <t>Bonificaciones por Servicios Prestados</t>
  </si>
  <si>
    <t>Auxilio de Transporte</t>
  </si>
  <si>
    <t>Auxilio de Transporte por Lotería</t>
  </si>
  <si>
    <t>CONTRIBUCIONES IMPUTADAS</t>
  </si>
  <si>
    <t>Indem. Vacaciones Lotería</t>
  </si>
  <si>
    <t>CONTRIBUCIONES EFECTIVAS</t>
  </si>
  <si>
    <t>Aportes a Caja de Compensación</t>
  </si>
  <si>
    <t>Aportes por Lotería</t>
  </si>
  <si>
    <t>Cotizaciones a seguridad social en salud</t>
  </si>
  <si>
    <t>Seguridad Social en Salud-Lotería</t>
  </si>
  <si>
    <t>Cotizaciones a riesgos profesionales</t>
  </si>
  <si>
    <t>Riesgos profesionales - Lotería</t>
  </si>
  <si>
    <t>Aportes a Fondos de Pensión</t>
  </si>
  <si>
    <t>Fondos de Pensión-Lotería</t>
  </si>
  <si>
    <t>APORTE SOBRE LA NOMINA</t>
  </si>
  <si>
    <t>Aporte Icbf</t>
  </si>
  <si>
    <t>Aporte al Icbf</t>
  </si>
  <si>
    <t>Aporte Sena</t>
  </si>
  <si>
    <t>PRESTACIONES SOCIALES</t>
  </si>
  <si>
    <t>Vacaciones - Loterias</t>
  </si>
  <si>
    <t>Cesantias - Loteria</t>
  </si>
  <si>
    <t>Intereses de Cesantias</t>
  </si>
  <si>
    <t>Intereses de Cesantias - Loteria</t>
  </si>
  <si>
    <t>Prima de Vacaciones - Loteria</t>
  </si>
  <si>
    <t>Prima de Navidad</t>
  </si>
  <si>
    <t>Prima de Navidad - Loteria</t>
  </si>
  <si>
    <t>Prima de Servicios</t>
  </si>
  <si>
    <t>Prima de Servicios - Loteria</t>
  </si>
  <si>
    <t>GASTOS DE PERSONAL DIVERSOS</t>
  </si>
  <si>
    <t>Capacitacion, Bienestar y Estimulos</t>
  </si>
  <si>
    <t>Capacitacion</t>
  </si>
  <si>
    <t>Esatimulo</t>
  </si>
  <si>
    <t>Bienestar Social - Loteria</t>
  </si>
  <si>
    <t>Dotacion y Suministro a Trabajadores</t>
  </si>
  <si>
    <t>GENERALES</t>
  </si>
  <si>
    <t>Gastos de Asociacion</t>
  </si>
  <si>
    <t>Cuota Administraccion Cedelco</t>
  </si>
  <si>
    <t>Materiales y Suministros</t>
  </si>
  <si>
    <t>Materiales y Suministros Lotería</t>
  </si>
  <si>
    <t>Mantenimiento</t>
  </si>
  <si>
    <t>Mantenimiento por Lotería</t>
  </si>
  <si>
    <t>Mantenimiento de Vehículos</t>
  </si>
  <si>
    <t>Servicios Públicos</t>
  </si>
  <si>
    <t>Servicios Públicos Lotería</t>
  </si>
  <si>
    <t>Viáticos y Gastos de Viaje Lotería</t>
  </si>
  <si>
    <t>Comunicaciones y Transporte</t>
  </si>
  <si>
    <t>Comunicación y Transporte Lotería</t>
  </si>
  <si>
    <t>Seguros Generales</t>
  </si>
  <si>
    <t>Seguros Lotería</t>
  </si>
  <si>
    <t>Contratos de Administración</t>
  </si>
  <si>
    <t>Gastos de Administración</t>
  </si>
  <si>
    <t>Combustibles y lubricantes</t>
  </si>
  <si>
    <t>Servicios de Aseo</t>
  </si>
  <si>
    <t>Servicios de Aseo-Loteria</t>
  </si>
  <si>
    <t>Contratos de Aprendizaje</t>
  </si>
  <si>
    <t>Honorarios - Loteria</t>
  </si>
  <si>
    <t>Servicio - Loteria</t>
  </si>
  <si>
    <t>Servicio - Apuesta</t>
  </si>
  <si>
    <t>Otros Gastos Generales</t>
  </si>
  <si>
    <t>Gastos Notariales</t>
  </si>
  <si>
    <t>IMPUESTOS, CONTRIBUCIONES Y TASAS</t>
  </si>
  <si>
    <t>Impuesto predial unificado</t>
  </si>
  <si>
    <t>Cuota de Fiscalización y Auditaje</t>
  </si>
  <si>
    <t>Impuesto sobre vehículos automotores</t>
  </si>
  <si>
    <t>Gravamen Movimiento Financiero</t>
  </si>
  <si>
    <t>Contribuciones</t>
  </si>
  <si>
    <t>PROVISION PARA DEUDORES</t>
  </si>
  <si>
    <t>Depreciación Edificaciones</t>
  </si>
  <si>
    <t>Depreciación de Maquinaria y Equipo</t>
  </si>
  <si>
    <t>Depreciación Muebles Enseres y Equipo of</t>
  </si>
  <si>
    <t>Depreciación Equipo de Comunic y Computa</t>
  </si>
  <si>
    <t>Depreciación Equipo Transporte Tracc y E</t>
  </si>
  <si>
    <t>Software</t>
  </si>
  <si>
    <t>Pago de Premios</t>
  </si>
  <si>
    <t>Bonificaciones Por Pago de Premios</t>
  </si>
  <si>
    <t>Impresión de Billetes</t>
  </si>
  <si>
    <t>Publicidad</t>
  </si>
  <si>
    <t>Publicidad - Loteria</t>
  </si>
  <si>
    <t>Promocion y Mercadeo</t>
  </si>
  <si>
    <t>Publicidad de Resultados</t>
  </si>
  <si>
    <t>Reserva Tecnica Para Pagos de Premios</t>
  </si>
  <si>
    <t>Rentas 12% del Monopolio de los Juegos de Suerte y Azar</t>
  </si>
  <si>
    <t>Otros Costos por Juego de Suerte y Azar</t>
  </si>
  <si>
    <t>OTROS GASTOS</t>
  </si>
  <si>
    <t>IMPUESTO A LAS GANACIAS CORRIENTES</t>
  </si>
  <si>
    <t>Impuestos Sobre la Renta y Complementarios</t>
  </si>
  <si>
    <t>OTROS GASTOS DIVERSOS</t>
  </si>
  <si>
    <t>UTILIDAD DEL EJERCICIO</t>
  </si>
  <si>
    <t>Certificado de Depositos Ahorro a Termino</t>
  </si>
  <si>
    <t>Avances Para Viaticos y Gastos de Viajes Empleados</t>
  </si>
  <si>
    <t>Avances Para Viaticos y Gastos de Viajes Contratistas</t>
  </si>
  <si>
    <t>Gravamenes a los Movmientos Financieros</t>
  </si>
  <si>
    <t>Reciclaje</t>
  </si>
  <si>
    <t>Juegos Promocionales</t>
  </si>
  <si>
    <t>Efectivo Depositos Instituciones Financieras Cta. Cte.</t>
  </si>
  <si>
    <t>Efectivo Depositos Instituciones Financieras Ahorro</t>
  </si>
  <si>
    <t>Efectivo Depositos Instituciones Financieras Fondos P.</t>
  </si>
  <si>
    <t>Efectivo Certificado Instituciones Financieras.</t>
  </si>
  <si>
    <t>Estado de Resultado Clasificado</t>
  </si>
  <si>
    <t>Saldo Inicial</t>
  </si>
  <si>
    <t>Saldo Final</t>
  </si>
  <si>
    <t>CAJA</t>
  </si>
  <si>
    <t>CUENTAS POR COBRAR DE DIFICIL COBRO</t>
  </si>
  <si>
    <t>DETERIORO ACUMULADO DE CUENTAS POR</t>
  </si>
  <si>
    <t>Terrenos</t>
  </si>
  <si>
    <t>Urbanos</t>
  </si>
  <si>
    <t>MUEBLES, ENSERES Y EQUIPO DE OFICINA</t>
  </si>
  <si>
    <t xml:space="preserve">Dep. Equipos de Comunicación y </t>
  </si>
  <si>
    <t>Avances y Anticipos Entregados</t>
  </si>
  <si>
    <t>Avances para Viáticos y Gastos de Viaje</t>
  </si>
  <si>
    <t xml:space="preserve">Anticipos o Saldos a favor por Impuestos y </t>
  </si>
  <si>
    <t>Saldos a favor de Impuesto al IVA</t>
  </si>
  <si>
    <t>Cooperativa</t>
  </si>
  <si>
    <t>Impuesto a la Ventas Retenido (Reteiva) por</t>
  </si>
  <si>
    <t>IMPUESTOS, CONTRIBUCIONES, TASAS POR</t>
  </si>
  <si>
    <t>Impuesto Sobre la Renta y Complementarios</t>
  </si>
  <si>
    <t>Impuesto Predial Unificado</t>
  </si>
  <si>
    <t xml:space="preserve">Premios Caducados Lotería 25% Control </t>
  </si>
  <si>
    <t xml:space="preserve">Premios Caducados Aptas 25% Control </t>
  </si>
  <si>
    <t xml:space="preserve">Renta del Monopolio de los Juegos de </t>
  </si>
  <si>
    <t>Nómina por Pagar</t>
  </si>
  <si>
    <t>Arrendamientos</t>
  </si>
  <si>
    <t>RESULTADOS DE EJERCICIOS ANTERIORES</t>
  </si>
  <si>
    <t>RESULTADO DEL EJERCICIO ANTERIOR</t>
  </si>
  <si>
    <t xml:space="preserve">Utilidad del Ejercicio </t>
  </si>
  <si>
    <t>Loterías Ordinarias</t>
  </si>
  <si>
    <t xml:space="preserve">Intereses sobre Depósitos en Instituciones </t>
  </si>
  <si>
    <t>Intereses de fondos de uso restringido</t>
  </si>
  <si>
    <t>Capacitación</t>
  </si>
  <si>
    <t>Bienestar y Estímulos</t>
  </si>
  <si>
    <t>Dotación y Suministro a Trabajadores</t>
  </si>
  <si>
    <t>Servicios Publicos</t>
  </si>
  <si>
    <t xml:space="preserve">PROVISIONES, AGOTAMIENTO Y </t>
  </si>
  <si>
    <t>Prestacion de Servicios</t>
  </si>
  <si>
    <t xml:space="preserve">DEPRECIACION DE PROPIEDADES, PLANTA </t>
  </si>
  <si>
    <t>Edificaciones</t>
  </si>
  <si>
    <t>Maquinaria y Equipo</t>
  </si>
  <si>
    <t>Muebles, Enseres y Equipo de Oficina</t>
  </si>
  <si>
    <t>Equipos de Comunicación y Computación</t>
  </si>
  <si>
    <t xml:space="preserve">Equipos de Transporte, Tracción y </t>
  </si>
  <si>
    <t>AMORTIZACION DE ACTIVOS INTANGIBLES</t>
  </si>
  <si>
    <t>Softwares</t>
  </si>
  <si>
    <t xml:space="preserve">DE ACTIVIDADES DE JUEGOS DE SUERTE Y </t>
  </si>
  <si>
    <t>Bonificación por Pago de Premios</t>
  </si>
  <si>
    <t xml:space="preserve">Renta del Monopolio de los juegos de </t>
  </si>
  <si>
    <t>Otros Costos por Juegos de Suerte y Azar</t>
  </si>
  <si>
    <t>IMPUESTO A LAS GANANCIAS CORRIENTES</t>
  </si>
  <si>
    <t xml:space="preserve">Impuesto sobre la Renta y </t>
  </si>
  <si>
    <t>CIERRE DE INGRESOS, GASTOS Y COSTOS</t>
  </si>
  <si>
    <t>Cierre de Ingresos, Gastos y Costos</t>
  </si>
  <si>
    <t>CUENTAS DE ORDEN DEUDORAS</t>
  </si>
  <si>
    <t>ACTIVOS CONTINGENTES</t>
  </si>
  <si>
    <t>DEUDORAS FISCALES</t>
  </si>
  <si>
    <t>AJUSTE FISCAL</t>
  </si>
  <si>
    <t>Propiedades, Planta y Equipo</t>
  </si>
  <si>
    <t>Depreciación Acumulada</t>
  </si>
  <si>
    <t>DEUDORES POR EL CONTRA</t>
  </si>
  <si>
    <t xml:space="preserve">DERECHOS CONTINGENTES POR EL </t>
  </si>
  <si>
    <t>Litigios y Mecanismos Alternativos Solución</t>
  </si>
  <si>
    <t>DEUDORAS FISCALES POR EL CONTRA</t>
  </si>
  <si>
    <t>Deudas Fiscales por Contra</t>
  </si>
  <si>
    <t>Movimientos Debito</t>
  </si>
  <si>
    <t>Movimiento Credito</t>
  </si>
  <si>
    <t>Certificaciones de Deposito Ahorro a Termino</t>
  </si>
  <si>
    <t>Autorretencion</t>
  </si>
  <si>
    <t>Juegos Promocuionales</t>
  </si>
  <si>
    <t>Aporte a Seguridad Social Salud y Empleador</t>
  </si>
  <si>
    <t>DEPREC. PROPIEDADES, PLANTA Y EQUIPO</t>
  </si>
  <si>
    <t>DE ACT. Y/O SERVICIOS ESPECIALIZADO</t>
  </si>
  <si>
    <t>PROVISIONES, DEPREC.Y AMORTIZACION</t>
  </si>
  <si>
    <t>Ejecutado 2024</t>
  </si>
  <si>
    <t>Aporte A Seguridad Social Salu Empleador</t>
  </si>
  <si>
    <t>GUSTAVO ANDRES GONZALEZ VIAFARA</t>
  </si>
  <si>
    <t>Incentivo Premio Inmediato</t>
  </si>
  <si>
    <t>Codigo Cta.</t>
  </si>
  <si>
    <t>Intereses Depositos Instituciones Financieras</t>
  </si>
  <si>
    <t>Gastos Administrativos</t>
  </si>
  <si>
    <t>Otros Gastos</t>
  </si>
  <si>
    <t>Impuestos sobre la Renta y Complementarios</t>
  </si>
  <si>
    <t>ACTIVOS NO CORRIENTES</t>
  </si>
  <si>
    <t>Balance General Clasificado</t>
  </si>
  <si>
    <t xml:space="preserve">Jefe Financiera y Administrativa </t>
  </si>
  <si>
    <t>T.P 44354-T</t>
  </si>
  <si>
    <t>GUSTAVO ANDRES GONZALES VIAFARA</t>
  </si>
  <si>
    <t xml:space="preserve">BALANCE DE PRUEBA </t>
  </si>
  <si>
    <t>MARIA CRISTINA REVELO AVILA</t>
  </si>
  <si>
    <t>Prmia de Vacaciones</t>
  </si>
  <si>
    <t>Activo</t>
  </si>
  <si>
    <t>Pasivo</t>
  </si>
  <si>
    <t>Utilidad</t>
  </si>
  <si>
    <t>Diferencia</t>
  </si>
  <si>
    <t>Activos</t>
  </si>
  <si>
    <t>Pasivos</t>
  </si>
  <si>
    <t>Ingresos</t>
  </si>
  <si>
    <t>Gastos Operativos</t>
  </si>
  <si>
    <t>Gastos Depreciacion</t>
  </si>
  <si>
    <t>Gastos Financieros</t>
  </si>
  <si>
    <t>.</t>
  </si>
  <si>
    <t>Aportes a Seguridad Social Salud - Empleador</t>
  </si>
  <si>
    <t>Periodo del 01-31 de Marzo del 2024 - 01-31 de Marzo del 2023</t>
  </si>
  <si>
    <t>Premios Secos</t>
  </si>
  <si>
    <t>Ajustes de Ejercicios Anteriores</t>
  </si>
  <si>
    <t>Gravamenes a los Movimientos Financieros</t>
  </si>
  <si>
    <t>Premios Secos Pendientes de Pagos</t>
  </si>
  <si>
    <t>Vacacions</t>
  </si>
  <si>
    <t>Otr4os Ingresos Diversos</t>
  </si>
  <si>
    <t>Periodo del 01-30 de Junio del 2024 - 01-30 de Junio del 2023</t>
  </si>
  <si>
    <t xml:space="preserve">Retefuente Honorarios </t>
  </si>
  <si>
    <t xml:space="preserve">Prima de Servicios </t>
  </si>
  <si>
    <t xml:space="preserve">Ingresos Recibidos por Anticipado </t>
  </si>
  <si>
    <t xml:space="preserve">Otros Ingresos Recibidos por Anticipado </t>
  </si>
  <si>
    <t xml:space="preserve">Amortizacion de Activos Intangibles </t>
  </si>
  <si>
    <t>Con Corte Junio 30 del 2024</t>
  </si>
  <si>
    <t xml:space="preserve">INGRESOS RECIBIDOS POR ANTICIPADOS </t>
  </si>
  <si>
    <t xml:space="preserve">Otris Ingresos Recibidos por Anticipado </t>
  </si>
  <si>
    <t xml:space="preserve">Capacitacion, Bienestar Social y Estimulos </t>
  </si>
  <si>
    <t xml:space="preserve">Gravamen de Movimientos Financieros </t>
  </si>
  <si>
    <t xml:space="preserve">INGRESOS RECIBIDOS POR ANTICIPADO </t>
  </si>
  <si>
    <t>Periodo del 01 de Junio del 2024 - 30 de Junio del 2024</t>
  </si>
  <si>
    <t>Con Corte Junio 30 2024</t>
  </si>
  <si>
    <t xml:space="preserve">Provision para Deudores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</si>
</sst>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#,##0.00000_ ;\-#,##0.00000\ "/>
    <numFmt numFmtId="166" formatCode="_-* #,##0.00_-;\-* #,##0.00_-;_-* &quot;-&quot;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i/>
      <sz val="11"/>
      <color rgb="FFFF0000"/>
      <name val="Arial"/>
      <family val="2"/>
    </font>
    <font>
      <b/>
      <i/>
      <sz val="9"/>
      <color theme="5" tint="-0.249977111117893"/>
      <name val="Arial"/>
      <family val="2"/>
    </font>
    <font>
      <i/>
      <sz val="11"/>
      <color theme="5" tint="-0.249977111117893"/>
      <name val="Arial"/>
      <family val="2"/>
    </font>
    <font>
      <b/>
      <i/>
      <sz val="11"/>
      <color rgb="FF00CC00"/>
      <name val="Arial"/>
      <family val="2"/>
    </font>
    <font>
      <b/>
      <i/>
      <sz val="8"/>
      <color theme="4" tint="-0.499984740745262"/>
      <name val="Arial"/>
      <family val="2"/>
    </font>
    <font>
      <b/>
      <i/>
      <sz val="10"/>
      <color rgb="FF00CC00"/>
      <name val="Arial"/>
      <family val="2"/>
    </font>
    <font>
      <b/>
      <i/>
      <sz val="14"/>
      <color theme="5" tint="-0.249977111117893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2"/>
      <color theme="5" tint="-0.249977111117893"/>
      <name val="Arial"/>
      <family val="2"/>
    </font>
    <font>
      <b/>
      <i/>
      <sz val="9"/>
      <color rgb="FF00CC0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i/>
      <sz val="10"/>
      <name val="Calibri"/>
      <family val="2"/>
      <scheme val="minor"/>
    </font>
    <font>
      <i/>
      <sz val="12"/>
      <name val="Arial"/>
      <family val="2"/>
    </font>
    <font>
      <i/>
      <sz val="12"/>
      <color theme="5" tint="-0.249977111117893"/>
      <name val="Arial"/>
      <family val="2"/>
    </font>
    <font>
      <b/>
      <i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theme="5" tint="-0.249977111117893"/>
      <name val="Arial"/>
      <family val="2"/>
    </font>
    <font>
      <b/>
      <i/>
      <sz val="9"/>
      <color rgb="FFFF0000"/>
      <name val="Arial"/>
      <family val="2"/>
    </font>
    <font>
      <i/>
      <sz val="12"/>
      <color theme="1"/>
      <name val="Arial"/>
      <family val="2"/>
    </font>
    <font>
      <i/>
      <sz val="10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/>
    <xf numFmtId="43" fontId="8" fillId="0" borderId="0" xfId="1" applyFont="1"/>
    <xf numFmtId="43" fontId="4" fillId="0" borderId="1" xfId="1" applyFont="1" applyBorder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4" fillId="0" borderId="0" xfId="1" applyFont="1"/>
    <xf numFmtId="0" fontId="8" fillId="0" borderId="0" xfId="0" applyFont="1" applyAlignment="1">
      <alignment horizontal="center"/>
    </xf>
    <xf numFmtId="0" fontId="11" fillId="0" borderId="0" xfId="0" applyFont="1"/>
    <xf numFmtId="43" fontId="4" fillId="0" borderId="2" xfId="1" applyFont="1" applyBorder="1"/>
    <xf numFmtId="0" fontId="12" fillId="0" borderId="0" xfId="0" applyFont="1" applyAlignment="1">
      <alignment vertical="center"/>
    </xf>
    <xf numFmtId="43" fontId="4" fillId="0" borderId="0" xfId="1" applyFont="1" applyBorder="1"/>
    <xf numFmtId="43" fontId="3" fillId="0" borderId="0" xfId="1" applyFont="1" applyFill="1"/>
    <xf numFmtId="43" fontId="4" fillId="0" borderId="0" xfId="1" applyFont="1" applyFill="1" applyBorder="1"/>
    <xf numFmtId="43" fontId="8" fillId="0" borderId="0" xfId="1" applyFont="1" applyFill="1"/>
    <xf numFmtId="4" fontId="10" fillId="0" borderId="0" xfId="0" applyNumberFormat="1" applyFont="1" applyAlignment="1">
      <alignment vertical="center"/>
    </xf>
    <xf numFmtId="43" fontId="4" fillId="2" borderId="2" xfId="1" applyFont="1" applyFill="1" applyBorder="1"/>
    <xf numFmtId="0" fontId="5" fillId="4" borderId="0" xfId="0" applyFont="1" applyFill="1"/>
    <xf numFmtId="43" fontId="5" fillId="4" borderId="2" xfId="1" applyFont="1" applyFill="1" applyBorder="1"/>
    <xf numFmtId="9" fontId="14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3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/>
    </xf>
    <xf numFmtId="43" fontId="4" fillId="6" borderId="2" xfId="1" applyFont="1" applyFill="1" applyBorder="1"/>
    <xf numFmtId="43" fontId="4" fillId="6" borderId="0" xfId="1" applyFont="1" applyFill="1" applyBorder="1"/>
    <xf numFmtId="10" fontId="20" fillId="6" borderId="0" xfId="2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13" fillId="6" borderId="0" xfId="1" applyFont="1" applyFill="1"/>
    <xf numFmtId="10" fontId="19" fillId="6" borderId="0" xfId="2" applyNumberFormat="1" applyFont="1" applyFill="1" applyAlignment="1">
      <alignment horizontal="center"/>
    </xf>
    <xf numFmtId="43" fontId="3" fillId="6" borderId="0" xfId="1" applyFont="1" applyFill="1"/>
    <xf numFmtId="43" fontId="8" fillId="6" borderId="0" xfId="1" applyFont="1" applyFill="1"/>
    <xf numFmtId="43" fontId="13" fillId="6" borderId="2" xfId="1" applyFont="1" applyFill="1" applyBorder="1"/>
    <xf numFmtId="0" fontId="22" fillId="6" borderId="0" xfId="0" applyFont="1" applyFill="1" applyAlignment="1">
      <alignment vertical="center"/>
    </xf>
    <xf numFmtId="10" fontId="4" fillId="6" borderId="0" xfId="2" applyNumberFormat="1" applyFont="1" applyFill="1" applyAlignment="1">
      <alignment horizontal="center"/>
    </xf>
    <xf numFmtId="43" fontId="23" fillId="0" borderId="0" xfId="1" applyFont="1"/>
    <xf numFmtId="10" fontId="24" fillId="0" borderId="0" xfId="2" applyNumberFormat="1" applyFont="1" applyAlignment="1">
      <alignment horizontal="center"/>
    </xf>
    <xf numFmtId="10" fontId="24" fillId="0" borderId="0" xfId="2" applyNumberFormat="1" applyFont="1" applyFill="1" applyAlignment="1">
      <alignment horizontal="center"/>
    </xf>
    <xf numFmtId="4" fontId="22" fillId="6" borderId="0" xfId="0" applyNumberFormat="1" applyFont="1" applyFill="1" applyAlignment="1">
      <alignment vertical="center"/>
    </xf>
    <xf numFmtId="0" fontId="14" fillId="3" borderId="0" xfId="0" applyFont="1" applyFill="1"/>
    <xf numFmtId="43" fontId="14" fillId="3" borderId="2" xfId="1" applyFont="1" applyFill="1" applyBorder="1"/>
    <xf numFmtId="0" fontId="25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wrapText="1"/>
    </xf>
    <xf numFmtId="0" fontId="4" fillId="2" borderId="0" xfId="0" applyFont="1" applyFill="1"/>
    <xf numFmtId="10" fontId="18" fillId="6" borderId="0" xfId="2" applyNumberFormat="1" applyFont="1" applyFill="1" applyAlignment="1">
      <alignment horizontal="center"/>
    </xf>
    <xf numFmtId="10" fontId="14" fillId="3" borderId="0" xfId="2" applyNumberFormat="1" applyFont="1" applyFill="1"/>
    <xf numFmtId="10" fontId="26" fillId="6" borderId="0" xfId="2" applyNumberFormat="1" applyFont="1" applyFill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4" fillId="5" borderId="0" xfId="0" applyFont="1" applyFill="1" applyAlignment="1">
      <alignment horizontal="left"/>
    </xf>
    <xf numFmtId="0" fontId="14" fillId="5" borderId="0" xfId="0" applyFont="1" applyFill="1"/>
    <xf numFmtId="43" fontId="14" fillId="5" borderId="2" xfId="1" applyFont="1" applyFill="1" applyBorder="1"/>
    <xf numFmtId="9" fontId="23" fillId="5" borderId="0" xfId="2" applyFont="1" applyFill="1" applyAlignment="1">
      <alignment horizontal="center"/>
    </xf>
    <xf numFmtId="10" fontId="14" fillId="3" borderId="0" xfId="2" applyNumberFormat="1" applyFont="1" applyFill="1" applyAlignment="1">
      <alignment horizontal="center"/>
    </xf>
    <xf numFmtId="0" fontId="12" fillId="0" borderId="9" xfId="0" applyFont="1" applyBorder="1"/>
    <xf numFmtId="0" fontId="27" fillId="0" borderId="0" xfId="0" applyFont="1"/>
    <xf numFmtId="0" fontId="27" fillId="0" borderId="9" xfId="0" applyFont="1" applyBorder="1"/>
    <xf numFmtId="43" fontId="12" fillId="0" borderId="0" xfId="0" applyNumberFormat="1" applyFont="1"/>
    <xf numFmtId="43" fontId="27" fillId="0" borderId="0" xfId="1" applyFont="1" applyBorder="1"/>
    <xf numFmtId="0" fontId="28" fillId="0" borderId="0" xfId="0" applyFont="1"/>
    <xf numFmtId="4" fontId="27" fillId="0" borderId="9" xfId="0" applyNumberFormat="1" applyFont="1" applyBorder="1"/>
    <xf numFmtId="3" fontId="12" fillId="0" borderId="0" xfId="0" applyNumberFormat="1" applyFont="1"/>
    <xf numFmtId="0" fontId="30" fillId="0" borderId="0" xfId="0" applyFont="1"/>
    <xf numFmtId="43" fontId="31" fillId="0" borderId="0" xfId="1" applyFont="1"/>
    <xf numFmtId="43" fontId="3" fillId="0" borderId="0" xfId="0" applyNumberFormat="1" applyFont="1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5" fillId="3" borderId="12" xfId="0" applyNumberFormat="1" applyFont="1" applyFill="1" applyBorder="1" applyAlignment="1">
      <alignment vertical="center"/>
    </xf>
    <xf numFmtId="4" fontId="25" fillId="3" borderId="9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33" fillId="0" borderId="9" xfId="0" applyFont="1" applyBorder="1"/>
    <xf numFmtId="4" fontId="27" fillId="0" borderId="0" xfId="0" applyNumberFormat="1" applyFont="1" applyAlignment="1">
      <alignment vertical="center"/>
    </xf>
    <xf numFmtId="0" fontId="28" fillId="0" borderId="9" xfId="0" applyFont="1" applyBorder="1"/>
    <xf numFmtId="0" fontId="7" fillId="0" borderId="9" xfId="0" applyFont="1" applyBorder="1"/>
    <xf numFmtId="3" fontId="27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4" fontId="25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4" fontId="2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4" fillId="3" borderId="2" xfId="1" applyFont="1" applyFill="1" applyBorder="1"/>
    <xf numFmtId="43" fontId="4" fillId="3" borderId="0" xfId="1" applyFont="1" applyFill="1" applyBorder="1"/>
    <xf numFmtId="10" fontId="18" fillId="3" borderId="0" xfId="2" applyNumberFormat="1" applyFont="1" applyFill="1" applyAlignment="1">
      <alignment horizontal="center"/>
    </xf>
    <xf numFmtId="0" fontId="3" fillId="3" borderId="0" xfId="0" applyFont="1" applyFill="1"/>
    <xf numFmtId="10" fontId="1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0" xfId="0" applyFont="1" applyFill="1"/>
    <xf numFmtId="43" fontId="5" fillId="3" borderId="2" xfId="1" applyFont="1" applyFill="1" applyBorder="1"/>
    <xf numFmtId="43" fontId="5" fillId="3" borderId="0" xfId="1" applyFont="1" applyFill="1" applyBorder="1"/>
    <xf numFmtId="9" fontId="14" fillId="3" borderId="0" xfId="0" applyNumberFormat="1" applyFont="1" applyFill="1" applyAlignment="1">
      <alignment horizontal="center"/>
    </xf>
    <xf numFmtId="43" fontId="5" fillId="3" borderId="0" xfId="0" applyNumberFormat="1" applyFont="1" applyFill="1"/>
    <xf numFmtId="10" fontId="5" fillId="3" borderId="0" xfId="2" applyNumberFormat="1" applyFont="1" applyFill="1"/>
    <xf numFmtId="10" fontId="16" fillId="6" borderId="0" xfId="0" applyNumberFormat="1" applyFont="1" applyFill="1" applyAlignment="1">
      <alignment horizontal="center"/>
    </xf>
    <xf numFmtId="10" fontId="16" fillId="6" borderId="0" xfId="2" applyNumberFormat="1" applyFont="1" applyFill="1" applyAlignment="1">
      <alignment horizontal="center"/>
    </xf>
    <xf numFmtId="10" fontId="20" fillId="3" borderId="0" xfId="2" applyNumberFormat="1" applyFont="1" applyFill="1" applyAlignment="1">
      <alignment horizontal="center"/>
    </xf>
    <xf numFmtId="10" fontId="14" fillId="3" borderId="0" xfId="0" applyNumberFormat="1" applyFont="1" applyFill="1" applyAlignment="1">
      <alignment horizontal="center"/>
    </xf>
    <xf numFmtId="43" fontId="5" fillId="3" borderId="0" xfId="1" applyFont="1" applyFill="1"/>
    <xf numFmtId="43" fontId="4" fillId="3" borderId="0" xfId="1" applyFont="1" applyFill="1"/>
    <xf numFmtId="43" fontId="4" fillId="0" borderId="2" xfId="1" applyFont="1" applyFill="1" applyBorder="1"/>
    <xf numFmtId="0" fontId="13" fillId="0" borderId="0" xfId="0" applyFont="1"/>
    <xf numFmtId="0" fontId="21" fillId="0" borderId="0" xfId="0" applyFont="1" applyAlignment="1">
      <alignment horizontal="left" vertical="center"/>
    </xf>
    <xf numFmtId="0" fontId="25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5" fillId="5" borderId="5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5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35" fillId="5" borderId="9" xfId="0" applyNumberFormat="1" applyFont="1" applyFill="1" applyBorder="1"/>
    <xf numFmtId="43" fontId="4" fillId="6" borderId="1" xfId="1" applyFont="1" applyFill="1" applyBorder="1"/>
    <xf numFmtId="43" fontId="13" fillId="3" borderId="0" xfId="1" applyFont="1" applyFill="1"/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0" borderId="13" xfId="0" applyFont="1" applyBorder="1" applyAlignment="1">
      <alignment horizontal="left"/>
    </xf>
    <xf numFmtId="0" fontId="12" fillId="0" borderId="4" xfId="0" applyFont="1" applyBorder="1"/>
    <xf numFmtId="0" fontId="32" fillId="0" borderId="3" xfId="0" applyFont="1" applyBorder="1"/>
    <xf numFmtId="0" fontId="32" fillId="0" borderId="15" xfId="0" applyFont="1" applyBorder="1"/>
    <xf numFmtId="0" fontId="28" fillId="0" borderId="4" xfId="0" applyFont="1" applyBorder="1" applyAlignment="1">
      <alignment vertical="center"/>
    </xf>
    <xf numFmtId="0" fontId="8" fillId="0" borderId="3" xfId="0" applyFont="1" applyBorder="1"/>
    <xf numFmtId="43" fontId="13" fillId="0" borderId="0" xfId="1" applyFont="1" applyBorder="1"/>
    <xf numFmtId="43" fontId="13" fillId="0" borderId="0" xfId="1" applyFont="1" applyAlignment="1">
      <alignment horizontal="center"/>
    </xf>
    <xf numFmtId="43" fontId="8" fillId="0" borderId="0" xfId="1" applyFont="1" applyBorder="1" applyAlignment="1"/>
    <xf numFmtId="43" fontId="13" fillId="0" borderId="0" xfId="1" applyFont="1" applyBorder="1" applyAlignment="1"/>
    <xf numFmtId="43" fontId="13" fillId="0" borderId="0" xfId="1" applyFont="1" applyAlignment="1"/>
    <xf numFmtId="43" fontId="8" fillId="0" borderId="3" xfId="1" applyFont="1" applyBorder="1" applyAlignment="1">
      <alignment horizontal="center"/>
    </xf>
    <xf numFmtId="43" fontId="8" fillId="0" borderId="0" xfId="1" applyFont="1" applyBorder="1"/>
    <xf numFmtId="0" fontId="8" fillId="0" borderId="3" xfId="0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0" fontId="28" fillId="6" borderId="0" xfId="0" applyFont="1" applyFill="1" applyAlignment="1">
      <alignment vertical="center"/>
    </xf>
    <xf numFmtId="0" fontId="25" fillId="5" borderId="16" xfId="0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39" fontId="36" fillId="0" borderId="0" xfId="1" applyNumberFormat="1" applyFont="1" applyAlignment="1">
      <alignment vertical="center"/>
    </xf>
    <xf numFmtId="39" fontId="37" fillId="0" borderId="0" xfId="1" applyNumberFormat="1" applyFont="1" applyAlignment="1">
      <alignment vertical="center"/>
    </xf>
    <xf numFmtId="165" fontId="3" fillId="0" borderId="0" xfId="0" applyNumberFormat="1" applyFont="1"/>
    <xf numFmtId="39" fontId="37" fillId="0" borderId="0" xfId="1" applyNumberFormat="1" applyFont="1" applyFill="1" applyAlignment="1">
      <alignment vertical="center"/>
    </xf>
    <xf numFmtId="39" fontId="3" fillId="0" borderId="0" xfId="0" applyNumberFormat="1" applyFont="1"/>
    <xf numFmtId="0" fontId="37" fillId="0" borderId="0" xfId="0" applyFont="1"/>
    <xf numFmtId="39" fontId="37" fillId="0" borderId="0" xfId="0" applyNumberFormat="1" applyFont="1"/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5" fillId="3" borderId="4" xfId="0" applyNumberFormat="1" applyFont="1" applyFill="1" applyBorder="1" applyAlignment="1">
      <alignment vertical="center"/>
    </xf>
    <xf numFmtId="4" fontId="25" fillId="3" borderId="18" xfId="0" applyNumberFormat="1" applyFont="1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vertical="center"/>
    </xf>
    <xf numFmtId="4" fontId="25" fillId="5" borderId="20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4" fontId="34" fillId="5" borderId="4" xfId="0" applyNumberFormat="1" applyFont="1" applyFill="1" applyBorder="1" applyAlignment="1">
      <alignment vertical="center"/>
    </xf>
    <xf numFmtId="4" fontId="25" fillId="5" borderId="14" xfId="0" applyNumberFormat="1" applyFont="1" applyFill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5" fillId="5" borderId="0" xfId="0" applyFont="1" applyFill="1"/>
    <xf numFmtId="0" fontId="33" fillId="0" borderId="0" xfId="0" applyFont="1"/>
    <xf numFmtId="4" fontId="7" fillId="0" borderId="0" xfId="0" applyNumberFormat="1" applyFont="1"/>
    <xf numFmtId="4" fontId="28" fillId="0" borderId="0" xfId="0" applyNumberFormat="1" applyFont="1"/>
    <xf numFmtId="4" fontId="27" fillId="0" borderId="0" xfId="0" applyNumberFormat="1" applyFont="1"/>
    <xf numFmtId="0" fontId="7" fillId="0" borderId="0" xfId="0" applyFont="1"/>
    <xf numFmtId="4" fontId="33" fillId="0" borderId="0" xfId="0" applyNumberFormat="1" applyFont="1"/>
    <xf numFmtId="4" fontId="29" fillId="0" borderId="0" xfId="0" applyNumberFormat="1" applyFont="1"/>
    <xf numFmtId="43" fontId="28" fillId="0" borderId="0" xfId="0" applyNumberFormat="1" applyFont="1"/>
    <xf numFmtId="0" fontId="29" fillId="0" borderId="0" xfId="0" applyFont="1"/>
    <xf numFmtId="0" fontId="35" fillId="5" borderId="0" xfId="0" applyFont="1" applyFill="1"/>
    <xf numFmtId="0" fontId="36" fillId="6" borderId="0" xfId="0" applyFont="1" applyFill="1" applyAlignment="1">
      <alignment horizontal="left" vertical="center"/>
    </xf>
    <xf numFmtId="0" fontId="36" fillId="6" borderId="0" xfId="0" applyFont="1" applyFill="1" applyAlignment="1">
      <alignment vertical="center"/>
    </xf>
    <xf numFmtId="39" fontId="36" fillId="6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39" fontId="25" fillId="0" borderId="0" xfId="0" applyNumberFormat="1" applyFont="1" applyAlignment="1">
      <alignment horizontal="center"/>
    </xf>
    <xf numFmtId="39" fontId="2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9" fontId="7" fillId="0" borderId="0" xfId="1" applyNumberFormat="1" applyFont="1" applyFill="1" applyAlignment="1">
      <alignment vertical="center"/>
    </xf>
    <xf numFmtId="39" fontId="36" fillId="0" borderId="0" xfId="1" applyNumberFormat="1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39" fontId="25" fillId="5" borderId="0" xfId="1" applyNumberFormat="1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39" fontId="38" fillId="0" borderId="0" xfId="1" applyNumberFormat="1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39" fontId="38" fillId="3" borderId="0" xfId="1" applyNumberFormat="1" applyFont="1" applyFill="1" applyAlignment="1">
      <alignment vertical="center"/>
    </xf>
    <xf numFmtId="39" fontId="37" fillId="6" borderId="0" xfId="1" applyNumberFormat="1" applyFont="1" applyFill="1" applyAlignment="1">
      <alignment vertical="center"/>
    </xf>
    <xf numFmtId="43" fontId="31" fillId="0" borderId="0" xfId="0" applyNumberFormat="1" applyFont="1"/>
    <xf numFmtId="39" fontId="31" fillId="0" borderId="0" xfId="1" applyNumberFormat="1" applyFont="1" applyAlignment="1">
      <alignment vertical="center"/>
    </xf>
    <xf numFmtId="39" fontId="4" fillId="0" borderId="0" xfId="0" applyNumberFormat="1" applyFont="1"/>
    <xf numFmtId="43" fontId="8" fillId="0" borderId="0" xfId="1" applyFont="1" applyBorder="1" applyAlignment="1">
      <alignment horizontal="center"/>
    </xf>
    <xf numFmtId="4" fontId="23" fillId="0" borderId="7" xfId="0" applyNumberFormat="1" applyFont="1" applyBorder="1"/>
    <xf numFmtId="4" fontId="23" fillId="0" borderId="24" xfId="0" applyNumberFormat="1" applyFont="1" applyBorder="1"/>
    <xf numFmtId="0" fontId="39" fillId="0" borderId="5" xfId="0" applyFont="1" applyBorder="1"/>
    <xf numFmtId="0" fontId="39" fillId="0" borderId="23" xfId="0" applyFont="1" applyBorder="1"/>
    <xf numFmtId="0" fontId="23" fillId="0" borderId="23" xfId="0" applyFont="1" applyBorder="1"/>
    <xf numFmtId="0" fontId="39" fillId="7" borderId="25" xfId="0" applyFont="1" applyFill="1" applyBorder="1"/>
    <xf numFmtId="4" fontId="23" fillId="7" borderId="26" xfId="0" applyNumberFormat="1" applyFont="1" applyFill="1" applyBorder="1"/>
    <xf numFmtId="39" fontId="31" fillId="0" borderId="5" xfId="0" applyNumberFormat="1" applyFont="1" applyBorder="1"/>
    <xf numFmtId="164" fontId="31" fillId="0" borderId="7" xfId="0" applyNumberFormat="1" applyFont="1" applyBorder="1"/>
    <xf numFmtId="39" fontId="31" fillId="0" borderId="23" xfId="0" applyNumberFormat="1" applyFont="1" applyBorder="1"/>
    <xf numFmtId="164" fontId="31" fillId="0" borderId="24" xfId="0" applyNumberFormat="1" applyFont="1" applyBorder="1"/>
    <xf numFmtId="43" fontId="31" fillId="0" borderId="24" xfId="1" applyFont="1" applyBorder="1"/>
    <xf numFmtId="39" fontId="31" fillId="0" borderId="24" xfId="0" applyNumberFormat="1" applyFont="1" applyBorder="1"/>
    <xf numFmtId="39" fontId="31" fillId="7" borderId="25" xfId="0" applyNumberFormat="1" applyFont="1" applyFill="1" applyBorder="1"/>
    <xf numFmtId="164" fontId="31" fillId="7" borderId="26" xfId="0" applyNumberFormat="1" applyFont="1" applyFill="1" applyBorder="1"/>
    <xf numFmtId="0" fontId="40" fillId="0" borderId="0" xfId="0" applyFont="1"/>
    <xf numFmtId="0" fontId="14" fillId="0" borderId="5" xfId="0" applyFont="1" applyBorder="1"/>
    <xf numFmtId="4" fontId="14" fillId="0" borderId="7" xfId="0" applyNumberFormat="1" applyFont="1" applyBorder="1"/>
    <xf numFmtId="0" fontId="14" fillId="0" borderId="23" xfId="0" applyFont="1" applyBorder="1"/>
    <xf numFmtId="4" fontId="14" fillId="0" borderId="24" xfId="0" applyNumberFormat="1" applyFont="1" applyBorder="1"/>
    <xf numFmtId="0" fontId="14" fillId="7" borderId="25" xfId="0" applyFont="1" applyFill="1" applyBorder="1"/>
    <xf numFmtId="4" fontId="14" fillId="7" borderId="26" xfId="0" applyNumberFormat="1" applyFont="1" applyFill="1" applyBorder="1"/>
    <xf numFmtId="0" fontId="37" fillId="0" borderId="8" xfId="0" applyFont="1" applyBorder="1" applyAlignment="1">
      <alignment horizontal="left"/>
    </xf>
    <xf numFmtId="0" fontId="34" fillId="3" borderId="0" xfId="0" applyFont="1" applyFill="1"/>
    <xf numFmtId="0" fontId="41" fillId="3" borderId="9" xfId="0" applyFont="1" applyFill="1" applyBorder="1"/>
    <xf numFmtId="0" fontId="34" fillId="3" borderId="4" xfId="0" applyFont="1" applyFill="1" applyBorder="1"/>
    <xf numFmtId="0" fontId="34" fillId="3" borderId="14" xfId="0" applyFont="1" applyFill="1" applyBorder="1"/>
    <xf numFmtId="0" fontId="34" fillId="5" borderId="20" xfId="0" applyFont="1" applyFill="1" applyBorder="1"/>
    <xf numFmtId="4" fontId="12" fillId="0" borderId="9" xfId="0" applyNumberFormat="1" applyFont="1" applyBorder="1"/>
    <xf numFmtId="0" fontId="34" fillId="3" borderId="9" xfId="0" applyFont="1" applyFill="1" applyBorder="1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9" xfId="0" applyFont="1" applyBorder="1"/>
    <xf numFmtId="0" fontId="34" fillId="5" borderId="13" xfId="0" applyFont="1" applyFill="1" applyBorder="1" applyAlignment="1">
      <alignment horizontal="left"/>
    </xf>
    <xf numFmtId="0" fontId="34" fillId="5" borderId="4" xfId="0" applyFont="1" applyFill="1" applyBorder="1"/>
    <xf numFmtId="0" fontId="37" fillId="0" borderId="9" xfId="0" applyFont="1" applyBorder="1"/>
    <xf numFmtId="0" fontId="12" fillId="0" borderId="3" xfId="0" applyFont="1" applyBorder="1" applyAlignment="1">
      <alignment vertical="center"/>
    </xf>
    <xf numFmtId="0" fontId="12" fillId="0" borderId="15" xfId="0" applyFont="1" applyBorder="1"/>
    <xf numFmtId="43" fontId="8" fillId="0" borderId="0" xfId="1" applyFont="1" applyFill="1" applyBorder="1"/>
    <xf numFmtId="10" fontId="41" fillId="0" borderId="0" xfId="2" applyNumberFormat="1" applyFont="1" applyFill="1" applyAlignment="1">
      <alignment horizontal="center"/>
    </xf>
    <xf numFmtId="0" fontId="8" fillId="6" borderId="0" xfId="0" applyFont="1" applyFill="1" applyAlignment="1">
      <alignment horizontal="left"/>
    </xf>
    <xf numFmtId="4" fontId="12" fillId="0" borderId="0" xfId="0" applyNumberFormat="1" applyFont="1"/>
    <xf numFmtId="4" fontId="10" fillId="6" borderId="2" xfId="0" applyNumberFormat="1" applyFont="1" applyFill="1" applyBorder="1" applyAlignment="1">
      <alignment vertical="center"/>
    </xf>
    <xf numFmtId="43" fontId="10" fillId="6" borderId="2" xfId="1" applyFont="1" applyFill="1" applyBorder="1" applyAlignment="1">
      <alignment vertical="center"/>
    </xf>
    <xf numFmtId="43" fontId="23" fillId="8" borderId="0" xfId="1" applyFont="1" applyFill="1"/>
    <xf numFmtId="4" fontId="23" fillId="8" borderId="0" xfId="0" applyNumberFormat="1" applyFont="1" applyFill="1" applyAlignment="1">
      <alignment vertical="center"/>
    </xf>
    <xf numFmtId="4" fontId="3" fillId="0" borderId="0" xfId="0" applyNumberFormat="1" applyFont="1"/>
    <xf numFmtId="166" fontId="8" fillId="0" borderId="0" xfId="3" applyNumberFormat="1" applyFont="1"/>
    <xf numFmtId="41" fontId="3" fillId="0" borderId="0" xfId="3" applyFont="1"/>
    <xf numFmtId="41" fontId="3" fillId="0" borderId="0" xfId="0" applyNumberFormat="1" applyFont="1"/>
    <xf numFmtId="166" fontId="3" fillId="0" borderId="0" xfId="3" applyNumberFormat="1" applyFont="1"/>
    <xf numFmtId="4" fontId="12" fillId="0" borderId="27" xfId="0" applyNumberFormat="1" applyFont="1" applyBorder="1" applyAlignment="1">
      <alignment vertical="center"/>
    </xf>
    <xf numFmtId="4" fontId="37" fillId="0" borderId="0" xfId="0" applyNumberFormat="1" applyFont="1"/>
    <xf numFmtId="0" fontId="21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7" xfId="1" applyFont="1" applyBorder="1" applyAlignment="1">
      <alignment horizontal="center"/>
    </xf>
    <xf numFmtId="43" fontId="13" fillId="0" borderId="22" xfId="1" applyFont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5" borderId="8" xfId="0" applyFont="1" applyFill="1" applyBorder="1" applyAlignment="1">
      <alignment horizontal="center"/>
    </xf>
    <xf numFmtId="0" fontId="35" fillId="5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5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FFCC"/>
      <color rgb="FF00CC00"/>
      <color rgb="FF00FF99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1</xdr:col>
      <xdr:colOff>617221</xdr:colOff>
      <xdr:row>4</xdr:row>
      <xdr:rowOff>106681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BF76D1-B1DF-09F0-C1B1-03328FE1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84</xdr:row>
      <xdr:rowOff>15241</xdr:rowOff>
    </xdr:from>
    <xdr:ext cx="1409700" cy="975360"/>
    <xdr:pic>
      <xdr:nvPicPr>
        <xdr:cNvPr id="6" name="Imagen 5">
          <a:extLst>
            <a:ext uri="{FF2B5EF4-FFF2-40B4-BE49-F238E27FC236}">
              <a16:creationId xmlns:a16="http://schemas.microsoft.com/office/drawing/2014/main" id="{17640243-C176-44CB-8CB1-056BD92F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172</xdr:row>
      <xdr:rowOff>15241</xdr:rowOff>
    </xdr:from>
    <xdr:ext cx="1409700" cy="975360"/>
    <xdr:pic>
      <xdr:nvPicPr>
        <xdr:cNvPr id="7" name="Imagen 6">
          <a:extLst>
            <a:ext uri="{FF2B5EF4-FFF2-40B4-BE49-F238E27FC236}">
              <a16:creationId xmlns:a16="http://schemas.microsoft.com/office/drawing/2014/main" id="{5C467DB4-47EB-4706-8D54-6DED7FA6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032481"/>
          <a:ext cx="1409700" cy="975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1120139</xdr:colOff>
      <xdr:row>5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D7FB-DB68-CC95-C8B5-01A5A591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1805939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43CB60-744A-71B0-9A98-6E36D7ED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6127" cy="1061936"/>
        </a:xfrm>
        <a:prstGeom prst="rect">
          <a:avLst/>
        </a:prstGeom>
      </xdr:spPr>
    </xdr:pic>
    <xdr:clientData/>
  </xdr:twoCellAnchor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91F4D-A898-4FB0-A0D6-59474BDB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4181" cy="10724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E8549-5D58-1CCA-75E8-9EB4CA14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68286" cy="1113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F0E1-2A46-4E09-B3DD-82A238D3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70547" cy="1130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EF440-D440-4BC4-919F-EB5C4487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2871" cy="110246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01F21-8E5A-4820-96E2-89AAFBF9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947A9-F480-42E6-A817-B19ACD74C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7647" cy="1118681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36BCC2-9EE1-4A21-8674-FB2D64130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9F85A3-0AE1-49E5-A898-9854751C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2223A8-1C62-4519-BA7D-BD1B6408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910AD0-B28A-415D-B3D1-C62F7653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95A1E63-4A0D-40D9-AE64-2B1F02859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129702</xdr:colOff>
      <xdr:row>0</xdr:row>
      <xdr:rowOff>113489</xdr:rowOff>
    </xdr:from>
    <xdr:to>
      <xdr:col>1</xdr:col>
      <xdr:colOff>829434</xdr:colOff>
      <xdr:row>5</xdr:row>
      <xdr:rowOff>154021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C87A-4FCB-44BA-BC1E-8F4CA410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13489"/>
          <a:ext cx="1477945" cy="1134894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DCD457-3B50-4F9B-94E6-2DB43CEC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929C00-6FB5-4049-ADFA-4D7C7E89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5EA1DD-1238-420F-908D-1C604237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F045BE-69B1-4B6C-A776-20389BB5D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BB022D-9CBF-4DDC-943D-13DEFCDF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613C17-8F6B-4BEB-B644-FD9064E2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CFC3CC-FF38-4FBA-A4BB-CB67054B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D56DA4-78FC-439D-A04F-2A44EA61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FA4DC26-AF27-4CD2-ACD5-2277A7AA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7F7B15B-D896-4191-8EA8-34403B8A9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614270-5626-4CD2-9E80-D6223234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9541E64-48E0-47D5-AE85-8BEA36CE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A33BB95-8E80-41DB-973C-680599CD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0C06625-0988-445C-95DA-14E5E7CA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67F6-1791-4CD8-9033-D515A7D408A6}">
  <sheetPr>
    <tabColor theme="5" tint="0.79998168889431442"/>
  </sheetPr>
  <dimension ref="A1:I213"/>
  <sheetViews>
    <sheetView zoomScale="85" zoomScaleNormal="85" workbookViewId="0">
      <selection sqref="A1:F1"/>
    </sheetView>
  </sheetViews>
  <sheetFormatPr baseColWidth="10" defaultColWidth="11.5546875" defaultRowHeight="14.4" x14ac:dyDescent="0.3"/>
  <cols>
    <col min="1" max="1" width="11.5546875" style="187"/>
    <col min="2" max="2" width="47.109375" style="184" customWidth="1"/>
    <col min="3" max="3" width="20.33203125" style="184" customWidth="1"/>
    <col min="4" max="4" width="18.5546875" style="184" customWidth="1"/>
    <col min="5" max="5" width="21.33203125" style="184" customWidth="1"/>
    <col min="6" max="6" width="22.6640625" style="184" customWidth="1"/>
    <col min="7" max="7" width="14.44140625" style="184" bestFit="1" customWidth="1"/>
    <col min="8" max="8" width="20.5546875" style="184" customWidth="1"/>
    <col min="9" max="9" width="23.109375" style="184" bestFit="1" customWidth="1"/>
    <col min="10" max="16384" width="11.5546875" style="184"/>
  </cols>
  <sheetData>
    <row r="1" spans="1:9" ht="17.399999999999999" x14ac:dyDescent="0.3">
      <c r="A1" s="297" t="s">
        <v>3</v>
      </c>
      <c r="B1" s="297"/>
      <c r="C1" s="297"/>
      <c r="D1" s="297"/>
      <c r="E1" s="297"/>
      <c r="F1" s="297"/>
    </row>
    <row r="2" spans="1:9" ht="17.399999999999999" x14ac:dyDescent="0.3">
      <c r="A2" s="297" t="s">
        <v>168</v>
      </c>
      <c r="B2" s="297"/>
      <c r="C2" s="297"/>
      <c r="D2" s="297"/>
      <c r="E2" s="297"/>
      <c r="F2" s="297"/>
    </row>
    <row r="3" spans="1:9" ht="17.399999999999999" x14ac:dyDescent="0.3">
      <c r="A3" s="297" t="s">
        <v>457</v>
      </c>
      <c r="B3" s="297"/>
      <c r="C3" s="297"/>
      <c r="D3" s="297"/>
      <c r="E3" s="297"/>
      <c r="F3" s="297"/>
    </row>
    <row r="4" spans="1:9" ht="17.399999999999999" x14ac:dyDescent="0.3">
      <c r="A4" s="297" t="s">
        <v>489</v>
      </c>
      <c r="B4" s="297"/>
      <c r="C4" s="297"/>
      <c r="D4" s="297"/>
      <c r="E4" s="297"/>
      <c r="F4" s="297"/>
    </row>
    <row r="5" spans="1:9" ht="18" thickBot="1" x14ac:dyDescent="0.35">
      <c r="A5" s="131"/>
      <c r="B5" s="102"/>
      <c r="C5" s="102"/>
      <c r="D5" s="102"/>
      <c r="E5" s="102"/>
      <c r="F5" s="102"/>
    </row>
    <row r="6" spans="1:9" ht="15.6" x14ac:dyDescent="0.3">
      <c r="A6" s="80" t="s">
        <v>169</v>
      </c>
      <c r="B6" s="78" t="s">
        <v>170</v>
      </c>
      <c r="C6" s="78" t="s">
        <v>171</v>
      </c>
      <c r="D6" s="78" t="s">
        <v>172</v>
      </c>
      <c r="E6" s="78" t="s">
        <v>173</v>
      </c>
      <c r="F6" s="79" t="s">
        <v>174</v>
      </c>
      <c r="H6" s="310">
        <v>2024</v>
      </c>
      <c r="I6" s="310"/>
    </row>
    <row r="7" spans="1:9" ht="16.2" thickBot="1" x14ac:dyDescent="0.35">
      <c r="A7" s="266"/>
      <c r="B7" s="194"/>
      <c r="C7" s="207"/>
      <c r="D7" s="207"/>
      <c r="E7" s="207"/>
      <c r="F7" s="86"/>
      <c r="H7" s="212"/>
      <c r="I7" s="212"/>
    </row>
    <row r="8" spans="1:9" ht="15.6" x14ac:dyDescent="0.3">
      <c r="A8" s="132">
        <v>1</v>
      </c>
      <c r="B8" s="190" t="s">
        <v>175</v>
      </c>
      <c r="C8" s="191"/>
      <c r="D8" s="267"/>
      <c r="E8" s="267"/>
      <c r="F8" s="84">
        <f>E34+E70</f>
        <v>47166776650.489998</v>
      </c>
      <c r="H8" s="260" t="s">
        <v>468</v>
      </c>
      <c r="I8" s="261">
        <f>F8</f>
        <v>47166776650.489998</v>
      </c>
    </row>
    <row r="9" spans="1:9" ht="15.6" x14ac:dyDescent="0.3">
      <c r="A9" s="133">
        <v>11</v>
      </c>
      <c r="B9" s="192" t="s">
        <v>176</v>
      </c>
      <c r="C9" s="193"/>
      <c r="D9" s="212"/>
      <c r="E9" s="193">
        <f>D10+D12+D17+D19</f>
        <v>29997225879.889999</v>
      </c>
      <c r="F9" s="93"/>
      <c r="H9" s="262" t="s">
        <v>469</v>
      </c>
      <c r="I9" s="263">
        <f>-F90</f>
        <v>-27891714214.810001</v>
      </c>
    </row>
    <row r="10" spans="1:9" ht="15.6" x14ac:dyDescent="0.3">
      <c r="A10" s="134">
        <v>1105</v>
      </c>
      <c r="B10" s="194" t="s">
        <v>177</v>
      </c>
      <c r="C10" s="195"/>
      <c r="D10" s="195">
        <f>C11</f>
        <v>1000000</v>
      </c>
      <c r="E10" s="195"/>
      <c r="F10" s="67"/>
      <c r="H10" s="262" t="s">
        <v>152</v>
      </c>
      <c r="I10" s="263">
        <f>-F179</f>
        <v>-19275062435.680004</v>
      </c>
    </row>
    <row r="11" spans="1:9" ht="15.6" x14ac:dyDescent="0.3">
      <c r="A11" s="135">
        <v>110502</v>
      </c>
      <c r="B11" s="17" t="s">
        <v>178</v>
      </c>
      <c r="C11" s="88">
        <v>1000000</v>
      </c>
      <c r="D11" s="61"/>
      <c r="E11" s="195"/>
      <c r="F11" s="67"/>
      <c r="H11" s="262" t="s">
        <v>467</v>
      </c>
      <c r="I11" s="263">
        <f>SUM(I8:I10)</f>
        <v>0</v>
      </c>
    </row>
    <row r="12" spans="1:9" ht="16.2" thickBot="1" x14ac:dyDescent="0.35">
      <c r="A12" s="134">
        <v>1110</v>
      </c>
      <c r="B12" s="194" t="s">
        <v>179</v>
      </c>
      <c r="C12" s="195"/>
      <c r="D12" s="195">
        <f>SUM(C13:C16)</f>
        <v>8522813706.1899996</v>
      </c>
      <c r="E12" s="61"/>
      <c r="F12" s="67"/>
      <c r="H12" s="264" t="s">
        <v>466</v>
      </c>
      <c r="I12" s="265">
        <f>C190</f>
        <v>666649485.34000015</v>
      </c>
    </row>
    <row r="13" spans="1:9" x14ac:dyDescent="0.3">
      <c r="A13" s="135">
        <v>111005</v>
      </c>
      <c r="B13" s="17" t="s">
        <v>180</v>
      </c>
      <c r="C13" s="88">
        <v>1825468484.3299999</v>
      </c>
      <c r="D13" s="88"/>
      <c r="E13" s="61"/>
      <c r="F13" s="67"/>
    </row>
    <row r="14" spans="1:9" x14ac:dyDescent="0.3">
      <c r="A14" s="135">
        <v>111006</v>
      </c>
      <c r="B14" s="17" t="s">
        <v>181</v>
      </c>
      <c r="C14" s="88">
        <v>6856328.0199999996</v>
      </c>
      <c r="D14" s="88"/>
      <c r="E14" s="61"/>
      <c r="F14" s="67"/>
    </row>
    <row r="15" spans="1:9" x14ac:dyDescent="0.3">
      <c r="A15" s="135">
        <v>111008</v>
      </c>
      <c r="B15" s="17" t="s">
        <v>365</v>
      </c>
      <c r="C15" s="88">
        <v>1851062643.26</v>
      </c>
      <c r="D15" s="88"/>
      <c r="E15" s="61"/>
      <c r="F15" s="67"/>
    </row>
    <row r="16" spans="1:9" x14ac:dyDescent="0.3">
      <c r="A16" s="135">
        <v>111090</v>
      </c>
      <c r="B16" s="17" t="s">
        <v>182</v>
      </c>
      <c r="C16" s="88">
        <v>4839426250.5799999</v>
      </c>
      <c r="D16" s="88"/>
      <c r="E16" s="61"/>
      <c r="F16" s="67"/>
    </row>
    <row r="17" spans="1:8" x14ac:dyDescent="0.3">
      <c r="A17" s="134">
        <v>1132</v>
      </c>
      <c r="B17" s="194" t="s">
        <v>183</v>
      </c>
      <c r="C17" s="89"/>
      <c r="D17" s="195">
        <f>C18</f>
        <v>9161082835.0200005</v>
      </c>
      <c r="E17" s="61"/>
      <c r="F17" s="67"/>
    </row>
    <row r="18" spans="1:8" x14ac:dyDescent="0.3">
      <c r="A18" s="135">
        <v>113210</v>
      </c>
      <c r="B18" s="17" t="s">
        <v>184</v>
      </c>
      <c r="C18" s="90">
        <v>9161082835.0200005</v>
      </c>
      <c r="D18" s="88"/>
      <c r="E18" s="61"/>
      <c r="F18" s="67"/>
    </row>
    <row r="19" spans="1:8" x14ac:dyDescent="0.3">
      <c r="A19" s="134">
        <v>1133</v>
      </c>
      <c r="B19" s="194" t="s">
        <v>185</v>
      </c>
      <c r="C19" s="195"/>
      <c r="D19" s="195">
        <f>C20</f>
        <v>12312329338.68</v>
      </c>
      <c r="E19" s="61"/>
      <c r="F19" s="67"/>
    </row>
    <row r="20" spans="1:8" x14ac:dyDescent="0.3">
      <c r="A20" s="135">
        <v>113301</v>
      </c>
      <c r="B20" s="17" t="s">
        <v>186</v>
      </c>
      <c r="C20" s="90">
        <v>12312329338.68</v>
      </c>
      <c r="D20" s="88"/>
      <c r="E20" s="61"/>
      <c r="F20" s="67"/>
    </row>
    <row r="21" spans="1:8" ht="15.6" x14ac:dyDescent="0.3">
      <c r="A21" s="133">
        <v>13</v>
      </c>
      <c r="B21" s="192" t="s">
        <v>187</v>
      </c>
      <c r="C21" s="193"/>
      <c r="D21" s="212"/>
      <c r="E21" s="193">
        <f>D22+D24+D27+D29</f>
        <v>3014179426.6199999</v>
      </c>
      <c r="F21" s="93"/>
      <c r="H21" s="296"/>
    </row>
    <row r="22" spans="1:8" x14ac:dyDescent="0.3">
      <c r="A22" s="134">
        <v>1317</v>
      </c>
      <c r="B22" s="194" t="s">
        <v>188</v>
      </c>
      <c r="C22" s="195"/>
      <c r="D22" s="195">
        <f>C23</f>
        <v>2910472276.6199999</v>
      </c>
      <c r="E22" s="61"/>
      <c r="F22" s="67"/>
    </row>
    <row r="23" spans="1:8" x14ac:dyDescent="0.3">
      <c r="A23" s="135">
        <v>131703</v>
      </c>
      <c r="B23" s="17" t="s">
        <v>105</v>
      </c>
      <c r="C23" s="90">
        <v>2910472276.6199999</v>
      </c>
      <c r="D23" s="88"/>
      <c r="E23" s="61"/>
      <c r="F23" s="67"/>
    </row>
    <row r="24" spans="1:8" x14ac:dyDescent="0.3">
      <c r="A24" s="134">
        <v>1384</v>
      </c>
      <c r="B24" s="194" t="s">
        <v>189</v>
      </c>
      <c r="C24" s="195"/>
      <c r="D24" s="195">
        <f>SUM(C25:C26)</f>
        <v>10586419</v>
      </c>
      <c r="E24" s="61"/>
      <c r="F24" s="67"/>
    </row>
    <row r="25" spans="1:8" x14ac:dyDescent="0.3">
      <c r="A25" s="135">
        <v>138439</v>
      </c>
      <c r="B25" s="17" t="s">
        <v>190</v>
      </c>
      <c r="C25" s="88">
        <v>10586419</v>
      </c>
      <c r="D25" s="88"/>
      <c r="E25" s="61"/>
      <c r="F25" s="67"/>
    </row>
    <row r="26" spans="1:8" x14ac:dyDescent="0.3">
      <c r="A26" s="135">
        <v>138490</v>
      </c>
      <c r="B26" s="17" t="s">
        <v>191</v>
      </c>
      <c r="C26" s="90">
        <v>0</v>
      </c>
      <c r="D26" s="88"/>
      <c r="E26" s="61"/>
      <c r="F26" s="67"/>
    </row>
    <row r="27" spans="1:8" x14ac:dyDescent="0.3">
      <c r="A27" s="134">
        <v>1385</v>
      </c>
      <c r="B27" s="194" t="s">
        <v>192</v>
      </c>
      <c r="C27" s="195"/>
      <c r="D27" s="195">
        <f>C28</f>
        <v>93120731</v>
      </c>
      <c r="E27" s="61"/>
      <c r="F27" s="67"/>
    </row>
    <row r="28" spans="1:8" x14ac:dyDescent="0.3">
      <c r="A28" s="135">
        <v>138502</v>
      </c>
      <c r="B28" s="17" t="s">
        <v>193</v>
      </c>
      <c r="C28" s="90">
        <v>93120731</v>
      </c>
      <c r="D28" s="88"/>
      <c r="E28" s="61"/>
      <c r="F28" s="67"/>
    </row>
    <row r="29" spans="1:8" x14ac:dyDescent="0.3">
      <c r="A29" s="134">
        <v>1386</v>
      </c>
      <c r="B29" s="194" t="s">
        <v>194</v>
      </c>
      <c r="C29" s="195"/>
      <c r="D29" s="195">
        <f>C30</f>
        <v>0</v>
      </c>
      <c r="E29" s="61"/>
      <c r="F29" s="67"/>
    </row>
    <row r="30" spans="1:8" x14ac:dyDescent="0.3">
      <c r="A30" s="135">
        <v>138602</v>
      </c>
      <c r="B30" s="17" t="s">
        <v>195</v>
      </c>
      <c r="C30" s="90">
        <v>0</v>
      </c>
      <c r="D30" s="88"/>
      <c r="E30" s="61"/>
      <c r="F30" s="67"/>
    </row>
    <row r="31" spans="1:8" ht="15.6" x14ac:dyDescent="0.3">
      <c r="A31" s="133">
        <v>15</v>
      </c>
      <c r="B31" s="192" t="s">
        <v>196</v>
      </c>
      <c r="C31" s="193"/>
      <c r="D31" s="212"/>
      <c r="E31" s="193">
        <f>D32</f>
        <v>48366639.420000002</v>
      </c>
      <c r="F31" s="93"/>
    </row>
    <row r="32" spans="1:8" x14ac:dyDescent="0.3">
      <c r="A32" s="134">
        <v>1510</v>
      </c>
      <c r="B32" s="194" t="s">
        <v>197</v>
      </c>
      <c r="C32" s="195"/>
      <c r="D32" s="195">
        <f>C33</f>
        <v>48366639.420000002</v>
      </c>
      <c r="E32" s="61"/>
      <c r="F32" s="67"/>
    </row>
    <row r="33" spans="1:6" x14ac:dyDescent="0.3">
      <c r="A33" s="135">
        <v>151090</v>
      </c>
      <c r="B33" s="17" t="s">
        <v>198</v>
      </c>
      <c r="C33" s="90">
        <v>48366639.420000002</v>
      </c>
      <c r="D33" s="88"/>
      <c r="E33" s="61"/>
      <c r="F33" s="67"/>
    </row>
    <row r="34" spans="1:6" ht="15.6" customHeight="1" x14ac:dyDescent="0.3">
      <c r="A34" s="300" t="s">
        <v>199</v>
      </c>
      <c r="B34" s="301"/>
      <c r="C34" s="191"/>
      <c r="D34" s="267"/>
      <c r="E34" s="83">
        <f>E9+E21+E31</f>
        <v>33059771945.929996</v>
      </c>
      <c r="F34" s="268"/>
    </row>
    <row r="35" spans="1:6" x14ac:dyDescent="0.3">
      <c r="A35" s="139"/>
      <c r="B35" s="194"/>
      <c r="C35" s="195"/>
      <c r="D35" s="61"/>
      <c r="E35" s="61"/>
      <c r="F35" s="67"/>
    </row>
    <row r="36" spans="1:6" ht="15.6" x14ac:dyDescent="0.3">
      <c r="A36" s="133">
        <v>16</v>
      </c>
      <c r="B36" s="192" t="s">
        <v>200</v>
      </c>
      <c r="C36" s="193"/>
      <c r="D36" s="212"/>
      <c r="E36" s="193">
        <f>D37+D40+D42+D45+D48+D50</f>
        <v>13496143328.32</v>
      </c>
      <c r="F36" s="67"/>
    </row>
    <row r="37" spans="1:6" x14ac:dyDescent="0.3">
      <c r="A37" s="134">
        <v>1640</v>
      </c>
      <c r="B37" s="194" t="s">
        <v>201</v>
      </c>
      <c r="C37" s="195"/>
      <c r="D37" s="195">
        <f>SUM(C38:C39)</f>
        <v>15554551308</v>
      </c>
      <c r="E37" s="61"/>
      <c r="F37" s="67"/>
    </row>
    <row r="38" spans="1:6" x14ac:dyDescent="0.3">
      <c r="A38" s="135">
        <v>164001</v>
      </c>
      <c r="B38" s="17" t="s">
        <v>26</v>
      </c>
      <c r="C38" s="88">
        <v>5004601193</v>
      </c>
      <c r="D38" s="195"/>
      <c r="E38" s="61"/>
      <c r="F38" s="67"/>
    </row>
    <row r="39" spans="1:6" x14ac:dyDescent="0.3">
      <c r="A39" s="135">
        <v>164005</v>
      </c>
      <c r="B39" s="17" t="s">
        <v>26</v>
      </c>
      <c r="C39" s="90">
        <v>10549950115</v>
      </c>
      <c r="D39" s="88"/>
      <c r="E39" s="61"/>
      <c r="F39" s="67"/>
    </row>
    <row r="40" spans="1:6" x14ac:dyDescent="0.3">
      <c r="A40" s="134">
        <v>1655</v>
      </c>
      <c r="B40" s="194" t="s">
        <v>202</v>
      </c>
      <c r="C40" s="195"/>
      <c r="D40" s="195">
        <f>C41</f>
        <v>328403224.69999999</v>
      </c>
      <c r="E40" s="61"/>
      <c r="F40" s="67"/>
    </row>
    <row r="41" spans="1:6" x14ac:dyDescent="0.3">
      <c r="A41" s="135">
        <v>165511</v>
      </c>
      <c r="B41" s="17" t="s">
        <v>27</v>
      </c>
      <c r="C41" s="90">
        <v>328403224.69999999</v>
      </c>
      <c r="D41" s="88"/>
      <c r="E41" s="61"/>
      <c r="F41" s="67"/>
    </row>
    <row r="42" spans="1:6" x14ac:dyDescent="0.3">
      <c r="A42" s="134">
        <v>1665</v>
      </c>
      <c r="B42" s="194" t="s">
        <v>203</v>
      </c>
      <c r="C42" s="195"/>
      <c r="D42" s="195">
        <f>SUM(C43:C44)</f>
        <v>153419309.90000001</v>
      </c>
      <c r="E42" s="61"/>
      <c r="F42" s="67"/>
    </row>
    <row r="43" spans="1:6" x14ac:dyDescent="0.3">
      <c r="A43" s="135">
        <v>166501</v>
      </c>
      <c r="B43" s="17" t="s">
        <v>28</v>
      </c>
      <c r="C43" s="88">
        <v>128839796.08</v>
      </c>
      <c r="D43" s="88"/>
      <c r="E43" s="61"/>
      <c r="F43" s="67"/>
    </row>
    <row r="44" spans="1:6" x14ac:dyDescent="0.3">
      <c r="A44" s="135">
        <v>166502</v>
      </c>
      <c r="B44" s="17" t="s">
        <v>29</v>
      </c>
      <c r="C44" s="90">
        <v>24579513.82</v>
      </c>
      <c r="D44" s="88"/>
      <c r="E44" s="61"/>
      <c r="F44" s="67"/>
    </row>
    <row r="45" spans="1:6" x14ac:dyDescent="0.3">
      <c r="A45" s="134">
        <v>1670</v>
      </c>
      <c r="B45" s="194" t="s">
        <v>204</v>
      </c>
      <c r="C45" s="195"/>
      <c r="D45" s="195">
        <f>SUM(C46:C47)</f>
        <v>379873451.33999997</v>
      </c>
      <c r="E45" s="61"/>
      <c r="F45" s="67"/>
    </row>
    <row r="46" spans="1:6" x14ac:dyDescent="0.3">
      <c r="A46" s="135">
        <v>167001</v>
      </c>
      <c r="B46" s="17" t="s">
        <v>30</v>
      </c>
      <c r="C46" s="88">
        <v>27877467</v>
      </c>
      <c r="D46" s="88"/>
      <c r="E46" s="61"/>
      <c r="F46" s="67"/>
    </row>
    <row r="47" spans="1:6" x14ac:dyDescent="0.3">
      <c r="A47" s="135">
        <v>167002</v>
      </c>
      <c r="B47" s="17" t="s">
        <v>31</v>
      </c>
      <c r="C47" s="90">
        <v>351995984.33999997</v>
      </c>
      <c r="D47" s="88"/>
      <c r="E47" s="61"/>
      <c r="F47" s="67"/>
    </row>
    <row r="48" spans="1:6" x14ac:dyDescent="0.3">
      <c r="A48" s="134">
        <v>1675</v>
      </c>
      <c r="B48" s="194" t="s">
        <v>205</v>
      </c>
      <c r="C48" s="195"/>
      <c r="D48" s="195">
        <f>C49</f>
        <v>246654696</v>
      </c>
      <c r="E48" s="61"/>
      <c r="F48" s="67"/>
    </row>
    <row r="49" spans="1:6" x14ac:dyDescent="0.3">
      <c r="A49" s="135">
        <v>167502</v>
      </c>
      <c r="B49" s="17" t="s">
        <v>206</v>
      </c>
      <c r="C49" s="90">
        <v>246654696</v>
      </c>
      <c r="D49" s="88"/>
      <c r="E49" s="61"/>
      <c r="F49" s="67"/>
    </row>
    <row r="50" spans="1:6" x14ac:dyDescent="0.3">
      <c r="A50" s="134">
        <v>1685</v>
      </c>
      <c r="B50" s="194" t="s">
        <v>207</v>
      </c>
      <c r="C50" s="195"/>
      <c r="D50" s="195">
        <f>SUM(C51:C55)</f>
        <v>-3166758661.6199999</v>
      </c>
      <c r="E50" s="61"/>
      <c r="F50" s="67"/>
    </row>
    <row r="51" spans="1:6" x14ac:dyDescent="0.3">
      <c r="A51" s="135">
        <v>168501</v>
      </c>
      <c r="B51" s="17" t="s">
        <v>32</v>
      </c>
      <c r="C51" s="88">
        <v>-2641232837.6900001</v>
      </c>
      <c r="D51" s="88"/>
      <c r="E51" s="61"/>
      <c r="F51" s="67"/>
    </row>
    <row r="52" spans="1:6" x14ac:dyDescent="0.3">
      <c r="A52" s="135">
        <v>168504</v>
      </c>
      <c r="B52" s="17" t="s">
        <v>33</v>
      </c>
      <c r="C52" s="88">
        <v>-190556046.69999999</v>
      </c>
      <c r="D52" s="88"/>
      <c r="E52" s="61"/>
      <c r="F52" s="67"/>
    </row>
    <row r="53" spans="1:6" x14ac:dyDescent="0.3">
      <c r="A53" s="135">
        <v>168506</v>
      </c>
      <c r="B53" s="17" t="s">
        <v>34</v>
      </c>
      <c r="C53" s="88">
        <v>-77766908.230000004</v>
      </c>
      <c r="D53" s="88"/>
      <c r="E53" s="61"/>
      <c r="F53" s="67"/>
    </row>
    <row r="54" spans="1:6" x14ac:dyDescent="0.3">
      <c r="A54" s="135">
        <v>168507</v>
      </c>
      <c r="B54" s="17" t="s">
        <v>35</v>
      </c>
      <c r="C54" s="88">
        <v>-206874207</v>
      </c>
      <c r="D54" s="88"/>
      <c r="E54" s="61"/>
      <c r="F54" s="67"/>
    </row>
    <row r="55" spans="1:6" x14ac:dyDescent="0.3">
      <c r="A55" s="135">
        <v>168508</v>
      </c>
      <c r="B55" s="17" t="s">
        <v>36</v>
      </c>
      <c r="C55" s="90">
        <v>-50328662</v>
      </c>
      <c r="D55" s="88"/>
      <c r="E55" s="61"/>
      <c r="F55" s="67"/>
    </row>
    <row r="56" spans="1:6" ht="15.6" x14ac:dyDescent="0.3">
      <c r="A56" s="133">
        <v>19</v>
      </c>
      <c r="B56" s="192" t="s">
        <v>208</v>
      </c>
      <c r="C56" s="193"/>
      <c r="D56" s="212"/>
      <c r="E56" s="193">
        <f>D57+D60+D64+D66+D68</f>
        <v>610861376.24000001</v>
      </c>
      <c r="F56" s="93"/>
    </row>
    <row r="57" spans="1:6" x14ac:dyDescent="0.3">
      <c r="A57" s="134">
        <v>1906</v>
      </c>
      <c r="B57" s="194" t="s">
        <v>209</v>
      </c>
      <c r="C57" s="195"/>
      <c r="D57" s="195">
        <f>SUM(C58:C59)</f>
        <v>9808568</v>
      </c>
      <c r="E57" s="195"/>
      <c r="F57" s="67"/>
    </row>
    <row r="58" spans="1:6" x14ac:dyDescent="0.3">
      <c r="A58" s="135">
        <v>1900601</v>
      </c>
      <c r="B58" s="17" t="s">
        <v>366</v>
      </c>
      <c r="C58" s="88">
        <v>4968568</v>
      </c>
      <c r="D58" s="195"/>
      <c r="E58" s="195"/>
      <c r="F58" s="67"/>
    </row>
    <row r="59" spans="1:6" x14ac:dyDescent="0.3">
      <c r="A59" s="135">
        <v>1900603</v>
      </c>
      <c r="B59" s="17" t="s">
        <v>367</v>
      </c>
      <c r="C59" s="90">
        <v>4840000</v>
      </c>
      <c r="D59" s="61"/>
      <c r="E59" s="195"/>
      <c r="F59" s="67"/>
    </row>
    <row r="60" spans="1:6" x14ac:dyDescent="0.3">
      <c r="A60" s="134">
        <v>1907</v>
      </c>
      <c r="B60" s="194" t="s">
        <v>210</v>
      </c>
      <c r="C60" s="195"/>
      <c r="D60" s="195">
        <f>SUM(C61:C63)</f>
        <v>564884864.74000001</v>
      </c>
      <c r="E60" s="61"/>
      <c r="F60" s="67"/>
    </row>
    <row r="61" spans="1:6" x14ac:dyDescent="0.3">
      <c r="A61" s="135">
        <v>190701</v>
      </c>
      <c r="B61" s="17" t="s">
        <v>40</v>
      </c>
      <c r="C61" s="88">
        <v>101161000</v>
      </c>
      <c r="D61" s="88"/>
      <c r="E61" s="61"/>
      <c r="F61" s="67"/>
    </row>
    <row r="62" spans="1:6" x14ac:dyDescent="0.3">
      <c r="A62" s="135">
        <v>190702</v>
      </c>
      <c r="B62" s="17" t="s">
        <v>211</v>
      </c>
      <c r="C62" s="88">
        <v>72772864.739999995</v>
      </c>
      <c r="D62" s="88"/>
      <c r="E62" s="61"/>
      <c r="F62" s="67"/>
    </row>
    <row r="63" spans="1:6" x14ac:dyDescent="0.3">
      <c r="A63" s="135">
        <v>190703</v>
      </c>
      <c r="B63" s="17" t="s">
        <v>41</v>
      </c>
      <c r="C63" s="90">
        <v>390951000</v>
      </c>
      <c r="D63" s="88"/>
      <c r="E63" s="61"/>
      <c r="F63" s="67"/>
    </row>
    <row r="64" spans="1:6" x14ac:dyDescent="0.3">
      <c r="A64" s="134">
        <v>1909</v>
      </c>
      <c r="B64" s="194" t="s">
        <v>212</v>
      </c>
      <c r="C64" s="195"/>
      <c r="D64" s="195">
        <f>C65</f>
        <v>972942</v>
      </c>
      <c r="E64" s="61"/>
      <c r="F64" s="67"/>
    </row>
    <row r="65" spans="1:6" x14ac:dyDescent="0.3">
      <c r="A65" s="135">
        <v>190903</v>
      </c>
      <c r="B65" s="17" t="s">
        <v>42</v>
      </c>
      <c r="C65" s="90">
        <v>972942</v>
      </c>
      <c r="D65" s="88"/>
      <c r="E65" s="61"/>
      <c r="F65" s="67"/>
    </row>
    <row r="66" spans="1:6" x14ac:dyDescent="0.3">
      <c r="A66" s="134">
        <v>1970</v>
      </c>
      <c r="B66" s="194" t="s">
        <v>213</v>
      </c>
      <c r="C66" s="195"/>
      <c r="D66" s="195">
        <f>C67</f>
        <v>110875328.5</v>
      </c>
      <c r="E66" s="61"/>
      <c r="F66" s="67"/>
    </row>
    <row r="67" spans="1:6" x14ac:dyDescent="0.3">
      <c r="A67" s="135">
        <v>197008</v>
      </c>
      <c r="B67" s="17" t="s">
        <v>43</v>
      </c>
      <c r="C67" s="90">
        <v>110875328.5</v>
      </c>
      <c r="D67" s="88"/>
      <c r="E67" s="61"/>
      <c r="F67" s="67"/>
    </row>
    <row r="68" spans="1:6" x14ac:dyDescent="0.3">
      <c r="A68" s="134">
        <v>1975</v>
      </c>
      <c r="B68" s="194" t="s">
        <v>214</v>
      </c>
      <c r="C68" s="195"/>
      <c r="D68" s="195">
        <f>C69</f>
        <v>-75680327</v>
      </c>
      <c r="E68" s="61"/>
      <c r="F68" s="67"/>
    </row>
    <row r="69" spans="1:6" x14ac:dyDescent="0.3">
      <c r="A69" s="135">
        <v>197508</v>
      </c>
      <c r="B69" s="17" t="s">
        <v>43</v>
      </c>
      <c r="C69" s="90">
        <v>-75680327</v>
      </c>
      <c r="D69" s="88"/>
      <c r="E69" s="61"/>
      <c r="F69" s="67"/>
    </row>
    <row r="70" spans="1:6" ht="15.6" customHeight="1" thickBot="1" x14ac:dyDescent="0.35">
      <c r="A70" s="302" t="s">
        <v>215</v>
      </c>
      <c r="B70" s="303"/>
      <c r="C70" s="196"/>
      <c r="D70" s="269"/>
      <c r="E70" s="196">
        <f>E36+E56</f>
        <v>14107004704.559999</v>
      </c>
      <c r="F70" s="270"/>
    </row>
    <row r="71" spans="1:6" ht="15.6" x14ac:dyDescent="0.3">
      <c r="B71" s="192"/>
      <c r="C71" s="198"/>
      <c r="E71" s="198"/>
    </row>
    <row r="72" spans="1:6" ht="15.6" x14ac:dyDescent="0.3">
      <c r="B72" s="192"/>
      <c r="C72" s="198"/>
      <c r="E72" s="198"/>
    </row>
    <row r="73" spans="1:6" ht="15.6" x14ac:dyDescent="0.3">
      <c r="B73" s="192"/>
      <c r="C73" s="198"/>
      <c r="E73" s="198"/>
    </row>
    <row r="74" spans="1:6" ht="15.6" x14ac:dyDescent="0.3">
      <c r="B74" s="192"/>
      <c r="C74" s="198"/>
      <c r="E74" s="198"/>
    </row>
    <row r="75" spans="1:6" ht="15.6" x14ac:dyDescent="0.3">
      <c r="B75" s="192"/>
      <c r="C75" s="198"/>
      <c r="E75" s="198"/>
    </row>
    <row r="76" spans="1:6" ht="15.6" x14ac:dyDescent="0.3">
      <c r="B76" s="192"/>
      <c r="C76" s="198"/>
      <c r="E76" s="198"/>
    </row>
    <row r="77" spans="1:6" ht="15.6" x14ac:dyDescent="0.3">
      <c r="B77" s="192"/>
      <c r="C77" s="198"/>
      <c r="E77" s="198"/>
    </row>
    <row r="78" spans="1:6" ht="15.6" x14ac:dyDescent="0.3">
      <c r="B78" s="192"/>
      <c r="C78" s="198"/>
      <c r="E78" s="198"/>
    </row>
    <row r="79" spans="1:6" ht="15.6" x14ac:dyDescent="0.3">
      <c r="B79" s="192"/>
      <c r="C79" s="198"/>
      <c r="E79" s="198"/>
    </row>
    <row r="80" spans="1:6" ht="15.6" x14ac:dyDescent="0.3">
      <c r="B80" s="192"/>
      <c r="C80" s="198"/>
      <c r="E80" s="198"/>
    </row>
    <row r="81" spans="1:6" ht="15.6" x14ac:dyDescent="0.3">
      <c r="B81" s="192"/>
      <c r="C81" s="198"/>
      <c r="E81" s="198"/>
    </row>
    <row r="82" spans="1:6" ht="15.6" x14ac:dyDescent="0.3">
      <c r="B82" s="192"/>
      <c r="C82" s="198"/>
      <c r="E82" s="198"/>
    </row>
    <row r="83" spans="1:6" ht="15.6" x14ac:dyDescent="0.3">
      <c r="B83" s="192"/>
      <c r="C83" s="198"/>
      <c r="E83" s="198"/>
    </row>
    <row r="84" spans="1:6" ht="15.6" x14ac:dyDescent="0.3">
      <c r="B84" s="192"/>
      <c r="C84" s="198"/>
      <c r="E84" s="198"/>
    </row>
    <row r="85" spans="1:6" ht="17.399999999999999" x14ac:dyDescent="0.3">
      <c r="A85" s="297" t="s">
        <v>3</v>
      </c>
      <c r="B85" s="297"/>
      <c r="C85" s="297"/>
      <c r="D85" s="297"/>
      <c r="E85" s="297"/>
      <c r="F85" s="297"/>
    </row>
    <row r="86" spans="1:6" ht="17.399999999999999" x14ac:dyDescent="0.3">
      <c r="A86" s="297" t="s">
        <v>168</v>
      </c>
      <c r="B86" s="297"/>
      <c r="C86" s="297"/>
      <c r="D86" s="297"/>
      <c r="E86" s="297"/>
      <c r="F86" s="297"/>
    </row>
    <row r="87" spans="1:6" ht="17.399999999999999" x14ac:dyDescent="0.3">
      <c r="A87" s="297" t="s">
        <v>457</v>
      </c>
      <c r="B87" s="297"/>
      <c r="C87" s="297"/>
      <c r="D87" s="297"/>
      <c r="E87" s="297"/>
      <c r="F87" s="297"/>
    </row>
    <row r="88" spans="1:6" ht="17.399999999999999" x14ac:dyDescent="0.3">
      <c r="A88" s="297" t="s">
        <v>489</v>
      </c>
      <c r="B88" s="297"/>
      <c r="C88" s="297"/>
      <c r="D88" s="297"/>
      <c r="E88" s="297"/>
      <c r="F88" s="297"/>
    </row>
    <row r="89" spans="1:6" ht="16.2" thickBot="1" x14ac:dyDescent="0.35">
      <c r="B89" s="192"/>
      <c r="C89" s="198"/>
      <c r="E89" s="198"/>
    </row>
    <row r="90" spans="1:6" ht="15.6" x14ac:dyDescent="0.3">
      <c r="A90" s="199">
        <v>2</v>
      </c>
      <c r="B90" s="200" t="s">
        <v>216</v>
      </c>
      <c r="C90" s="201"/>
      <c r="D90" s="271"/>
      <c r="E90" s="271"/>
      <c r="F90" s="202">
        <f>E142+E154</f>
        <v>27891714214.810001</v>
      </c>
    </row>
    <row r="91" spans="1:6" ht="15.6" x14ac:dyDescent="0.3">
      <c r="A91" s="133">
        <v>24</v>
      </c>
      <c r="B91" s="192" t="s">
        <v>217</v>
      </c>
      <c r="C91" s="193"/>
      <c r="D91" s="212"/>
      <c r="E91" s="193">
        <f>D92+D94+D96+D103+D111+D117+D122+D127</f>
        <v>5243283491.8400002</v>
      </c>
      <c r="F91" s="93"/>
    </row>
    <row r="92" spans="1:6" x14ac:dyDescent="0.3">
      <c r="A92" s="134">
        <v>2401</v>
      </c>
      <c r="B92" s="194" t="s">
        <v>218</v>
      </c>
      <c r="C92" s="195"/>
      <c r="D92" s="195">
        <f>C93</f>
        <v>6354960</v>
      </c>
      <c r="E92" s="61"/>
      <c r="F92" s="67"/>
    </row>
    <row r="93" spans="1:6" x14ac:dyDescent="0.3">
      <c r="A93" s="135">
        <v>240101</v>
      </c>
      <c r="B93" s="17" t="s">
        <v>48</v>
      </c>
      <c r="C93" s="90">
        <v>6354960</v>
      </c>
      <c r="D93" s="88"/>
      <c r="E93" s="61"/>
      <c r="F93" s="272"/>
    </row>
    <row r="94" spans="1:6" x14ac:dyDescent="0.3">
      <c r="A94" s="134">
        <v>2407</v>
      </c>
      <c r="B94" s="194" t="s">
        <v>219</v>
      </c>
      <c r="C94" s="195"/>
      <c r="D94" s="195">
        <f>C95</f>
        <v>229403254.84</v>
      </c>
      <c r="E94" s="61"/>
      <c r="F94" s="67"/>
    </row>
    <row r="95" spans="1:6" x14ac:dyDescent="0.3">
      <c r="A95" s="135">
        <v>240790</v>
      </c>
      <c r="B95" s="17" t="s">
        <v>49</v>
      </c>
      <c r="C95" s="90">
        <v>229403254.84</v>
      </c>
      <c r="D95" s="88"/>
      <c r="E95" s="61"/>
      <c r="F95" s="67"/>
    </row>
    <row r="96" spans="1:6" x14ac:dyDescent="0.3">
      <c r="A96" s="134">
        <v>2424</v>
      </c>
      <c r="B96" s="194" t="s">
        <v>220</v>
      </c>
      <c r="C96" s="195"/>
      <c r="D96" s="195">
        <f>SUM(C97:C102)</f>
        <v>66971371</v>
      </c>
      <c r="E96" s="61"/>
      <c r="F96" s="67"/>
    </row>
    <row r="97" spans="1:6" x14ac:dyDescent="0.3">
      <c r="A97" s="135">
        <v>242401</v>
      </c>
      <c r="B97" s="17" t="s">
        <v>50</v>
      </c>
      <c r="C97" s="88">
        <v>6541700</v>
      </c>
      <c r="D97" s="88"/>
      <c r="E97" s="61"/>
      <c r="F97" s="67"/>
    </row>
    <row r="98" spans="1:6" x14ac:dyDescent="0.3">
      <c r="A98" s="135">
        <v>242402</v>
      </c>
      <c r="B98" s="17" t="s">
        <v>51</v>
      </c>
      <c r="C98" s="88">
        <v>6378500</v>
      </c>
      <c r="D98" s="88"/>
      <c r="E98" s="61"/>
      <c r="F98" s="67"/>
    </row>
    <row r="99" spans="1:6" x14ac:dyDescent="0.3">
      <c r="A99" s="135">
        <v>242404</v>
      </c>
      <c r="B99" s="17" t="s">
        <v>52</v>
      </c>
      <c r="C99" s="88">
        <v>561920</v>
      </c>
      <c r="D99" s="88"/>
      <c r="E99" s="61"/>
      <c r="F99" s="67"/>
    </row>
    <row r="100" spans="1:6" x14ac:dyDescent="0.3">
      <c r="A100" s="135">
        <v>242405</v>
      </c>
      <c r="B100" s="17" t="s">
        <v>53</v>
      </c>
      <c r="C100" s="88">
        <v>20181490</v>
      </c>
      <c r="D100" s="88"/>
      <c r="E100" s="61"/>
      <c r="F100" s="67"/>
    </row>
    <row r="101" spans="1:6" x14ac:dyDescent="0.3">
      <c r="A101" s="135">
        <v>242406</v>
      </c>
      <c r="B101" s="17" t="s">
        <v>54</v>
      </c>
      <c r="C101" s="88">
        <v>30925205</v>
      </c>
      <c r="D101" s="88"/>
      <c r="E101" s="61"/>
      <c r="F101" s="67"/>
    </row>
    <row r="102" spans="1:6" x14ac:dyDescent="0.3">
      <c r="A102" s="135">
        <v>242490</v>
      </c>
      <c r="B102" s="17" t="s">
        <v>55</v>
      </c>
      <c r="C102" s="90">
        <v>2382556</v>
      </c>
      <c r="D102" s="88"/>
      <c r="E102" s="61"/>
      <c r="F102" s="67"/>
    </row>
    <row r="103" spans="1:6" x14ac:dyDescent="0.3">
      <c r="A103" s="134">
        <v>2436</v>
      </c>
      <c r="B103" s="194" t="s">
        <v>221</v>
      </c>
      <c r="C103" s="195"/>
      <c r="D103" s="195">
        <f>SUM(C104:C110)</f>
        <v>35796000</v>
      </c>
      <c r="E103" s="61"/>
      <c r="F103" s="67"/>
    </row>
    <row r="104" spans="1:6" x14ac:dyDescent="0.3">
      <c r="A104" s="135">
        <v>243603</v>
      </c>
      <c r="B104" s="17" t="s">
        <v>56</v>
      </c>
      <c r="C104" s="88">
        <v>0</v>
      </c>
      <c r="D104" s="88"/>
      <c r="E104" s="61"/>
      <c r="F104" s="67"/>
    </row>
    <row r="105" spans="1:6" x14ac:dyDescent="0.3">
      <c r="A105" s="135">
        <v>243605</v>
      </c>
      <c r="B105" s="17" t="s">
        <v>57</v>
      </c>
      <c r="C105" s="88">
        <v>1056000</v>
      </c>
      <c r="D105" s="88"/>
      <c r="E105" s="61"/>
      <c r="F105" s="67"/>
    </row>
    <row r="106" spans="1:6" x14ac:dyDescent="0.3">
      <c r="A106" s="135">
        <v>243608</v>
      </c>
      <c r="B106" s="17" t="s">
        <v>58</v>
      </c>
      <c r="C106" s="88">
        <v>5288000</v>
      </c>
      <c r="D106" s="88"/>
      <c r="E106" s="61"/>
      <c r="F106" s="67"/>
    </row>
    <row r="107" spans="1:6" x14ac:dyDescent="0.3">
      <c r="A107" s="135">
        <v>243609</v>
      </c>
      <c r="B107" s="17" t="s">
        <v>59</v>
      </c>
      <c r="C107" s="88">
        <v>1150000</v>
      </c>
      <c r="D107" s="88"/>
      <c r="E107" s="61"/>
      <c r="F107" s="67"/>
    </row>
    <row r="108" spans="1:6" x14ac:dyDescent="0.3">
      <c r="A108" s="135">
        <v>243615</v>
      </c>
      <c r="B108" s="17" t="s">
        <v>60</v>
      </c>
      <c r="C108" s="88">
        <v>2889000</v>
      </c>
      <c r="D108" s="88"/>
      <c r="E108" s="61"/>
      <c r="F108" s="67"/>
    </row>
    <row r="109" spans="1:6" x14ac:dyDescent="0.3">
      <c r="A109" s="135">
        <v>243625</v>
      </c>
      <c r="B109" s="17" t="s">
        <v>61</v>
      </c>
      <c r="C109" s="88">
        <v>6033000</v>
      </c>
      <c r="D109" s="88"/>
      <c r="E109" s="61"/>
      <c r="F109" s="67"/>
    </row>
    <row r="110" spans="1:6" x14ac:dyDescent="0.3">
      <c r="A110" s="135">
        <v>243695</v>
      </c>
      <c r="B110" s="17" t="s">
        <v>222</v>
      </c>
      <c r="C110" s="90">
        <v>19380000</v>
      </c>
      <c r="D110" s="88"/>
      <c r="E110" s="61"/>
      <c r="F110" s="67"/>
    </row>
    <row r="111" spans="1:6" x14ac:dyDescent="0.3">
      <c r="A111" s="134">
        <v>2440</v>
      </c>
      <c r="B111" s="194" t="s">
        <v>223</v>
      </c>
      <c r="C111" s="195"/>
      <c r="D111" s="195">
        <f>SUM(C112:C116)</f>
        <v>330414700</v>
      </c>
      <c r="E111" s="61"/>
      <c r="F111" s="67"/>
    </row>
    <row r="112" spans="1:6" x14ac:dyDescent="0.3">
      <c r="A112" s="135">
        <v>244004</v>
      </c>
      <c r="B112" s="17" t="s">
        <v>63</v>
      </c>
      <c r="C112" s="88">
        <v>355000</v>
      </c>
      <c r="D112" s="88"/>
      <c r="E112" s="61"/>
      <c r="F112" s="67"/>
    </row>
    <row r="113" spans="1:6" x14ac:dyDescent="0.3">
      <c r="A113" s="135">
        <v>244014</v>
      </c>
      <c r="B113" s="17" t="s">
        <v>91</v>
      </c>
      <c r="C113" s="88">
        <v>0</v>
      </c>
      <c r="D113" s="88"/>
      <c r="E113" s="61"/>
      <c r="F113" s="67"/>
    </row>
    <row r="114" spans="1:6" x14ac:dyDescent="0.3">
      <c r="A114" s="135">
        <v>244020</v>
      </c>
      <c r="B114" s="17" t="s">
        <v>368</v>
      </c>
      <c r="C114" s="88">
        <v>0</v>
      </c>
      <c r="D114" s="88"/>
      <c r="E114" s="61"/>
      <c r="F114" s="67"/>
    </row>
    <row r="115" spans="1:6" x14ac:dyDescent="0.3">
      <c r="A115" s="135">
        <v>244024</v>
      </c>
      <c r="B115" s="17" t="s">
        <v>64</v>
      </c>
      <c r="C115" s="88">
        <v>0</v>
      </c>
      <c r="D115" s="88"/>
      <c r="E115" s="61"/>
      <c r="F115" s="67"/>
    </row>
    <row r="116" spans="1:6" x14ac:dyDescent="0.3">
      <c r="A116" s="135">
        <v>244080</v>
      </c>
      <c r="B116" s="17" t="s">
        <v>65</v>
      </c>
      <c r="C116" s="90">
        <v>330059700</v>
      </c>
      <c r="D116" s="88"/>
      <c r="E116" s="61"/>
      <c r="F116" s="67"/>
    </row>
    <row r="117" spans="1:6" x14ac:dyDescent="0.3">
      <c r="A117" s="134">
        <v>2445</v>
      </c>
      <c r="B117" s="194" t="s">
        <v>224</v>
      </c>
      <c r="C117" s="195"/>
      <c r="D117" s="195">
        <f>SUM(C118:C121)</f>
        <v>5634000</v>
      </c>
      <c r="E117" s="61"/>
      <c r="F117" s="67"/>
    </row>
    <row r="118" spans="1:6" x14ac:dyDescent="0.3">
      <c r="A118" s="135">
        <v>244501</v>
      </c>
      <c r="B118" s="17" t="s">
        <v>66</v>
      </c>
      <c r="C118" s="88">
        <v>0</v>
      </c>
      <c r="D118" s="88"/>
      <c r="E118" s="61"/>
      <c r="F118" s="67"/>
    </row>
    <row r="119" spans="1:6" x14ac:dyDescent="0.3">
      <c r="A119" s="135">
        <v>244502</v>
      </c>
      <c r="B119" s="17" t="s">
        <v>67</v>
      </c>
      <c r="C119" s="88">
        <v>5693000</v>
      </c>
      <c r="D119" s="88"/>
      <c r="E119" s="61"/>
      <c r="F119" s="67"/>
    </row>
    <row r="120" spans="1:6" x14ac:dyDescent="0.3">
      <c r="A120" s="135">
        <v>244505</v>
      </c>
      <c r="B120" s="17" t="s">
        <v>68</v>
      </c>
      <c r="C120" s="88">
        <v>0</v>
      </c>
      <c r="D120" s="88"/>
      <c r="E120" s="61"/>
      <c r="F120" s="67"/>
    </row>
    <row r="121" spans="1:6" x14ac:dyDescent="0.3">
      <c r="A121" s="135">
        <v>244506</v>
      </c>
      <c r="B121" s="17" t="s">
        <v>69</v>
      </c>
      <c r="C121" s="90">
        <v>-59000</v>
      </c>
      <c r="D121" s="88"/>
      <c r="E121" s="61"/>
      <c r="F121" s="67"/>
    </row>
    <row r="122" spans="1:6" x14ac:dyDescent="0.3">
      <c r="A122" s="134">
        <v>2465</v>
      </c>
      <c r="B122" s="194" t="s">
        <v>225</v>
      </c>
      <c r="C122" s="195"/>
      <c r="D122" s="195">
        <f>SUM(C123:C126)</f>
        <v>3634246341</v>
      </c>
      <c r="E122" s="61"/>
      <c r="F122" s="67"/>
    </row>
    <row r="123" spans="1:6" x14ac:dyDescent="0.3">
      <c r="A123" s="135">
        <v>246501</v>
      </c>
      <c r="B123" s="17" t="s">
        <v>70</v>
      </c>
      <c r="C123" s="88">
        <v>0</v>
      </c>
      <c r="D123" s="88"/>
      <c r="E123" s="61"/>
      <c r="F123" s="67"/>
    </row>
    <row r="124" spans="1:6" x14ac:dyDescent="0.3">
      <c r="A124" s="135">
        <v>246503</v>
      </c>
      <c r="B124" s="17" t="s">
        <v>71</v>
      </c>
      <c r="C124" s="88">
        <v>3319975311</v>
      </c>
      <c r="D124" s="88"/>
      <c r="E124" s="61"/>
      <c r="F124" s="67"/>
    </row>
    <row r="125" spans="1:6" x14ac:dyDescent="0.3">
      <c r="A125" s="135">
        <v>246505</v>
      </c>
      <c r="B125" s="17" t="s">
        <v>226</v>
      </c>
      <c r="C125" s="88">
        <v>159647972</v>
      </c>
      <c r="D125" s="88"/>
      <c r="E125" s="61"/>
      <c r="F125" s="67"/>
    </row>
    <row r="126" spans="1:6" x14ac:dyDescent="0.3">
      <c r="A126" s="135">
        <v>246506</v>
      </c>
      <c r="B126" s="17" t="s">
        <v>227</v>
      </c>
      <c r="C126" s="90">
        <v>154623058</v>
      </c>
      <c r="D126" s="88"/>
      <c r="E126" s="61"/>
      <c r="F126" s="67"/>
    </row>
    <row r="127" spans="1:6" x14ac:dyDescent="0.3">
      <c r="A127" s="134">
        <v>2490</v>
      </c>
      <c r="B127" s="194" t="s">
        <v>228</v>
      </c>
      <c r="C127" s="195"/>
      <c r="D127" s="195">
        <f>SUM(C128:C133)</f>
        <v>934462865</v>
      </c>
      <c r="E127" s="61"/>
      <c r="F127" s="67"/>
    </row>
    <row r="128" spans="1:6" x14ac:dyDescent="0.3">
      <c r="A128" s="135">
        <v>249027</v>
      </c>
      <c r="B128" s="17" t="s">
        <v>229</v>
      </c>
      <c r="C128" s="88">
        <v>0</v>
      </c>
      <c r="D128" s="195"/>
      <c r="E128" s="61"/>
      <c r="F128" s="67"/>
    </row>
    <row r="129" spans="1:6" x14ac:dyDescent="0.3">
      <c r="A129" s="135">
        <v>249027</v>
      </c>
      <c r="B129" s="17" t="s">
        <v>74</v>
      </c>
      <c r="C129" s="88">
        <v>0</v>
      </c>
      <c r="D129" s="88"/>
      <c r="E129" s="61"/>
      <c r="F129" s="67"/>
    </row>
    <row r="130" spans="1:6" x14ac:dyDescent="0.3">
      <c r="A130" s="135">
        <v>249054</v>
      </c>
      <c r="B130" s="17" t="s">
        <v>75</v>
      </c>
      <c r="C130" s="88">
        <v>9745245</v>
      </c>
      <c r="D130" s="88"/>
      <c r="E130" s="61"/>
      <c r="F130" s="67"/>
    </row>
    <row r="131" spans="1:6" x14ac:dyDescent="0.3">
      <c r="A131" s="135">
        <v>249055</v>
      </c>
      <c r="B131" s="17" t="s">
        <v>76</v>
      </c>
      <c r="C131" s="88">
        <v>6761900</v>
      </c>
      <c r="D131" s="88"/>
      <c r="E131" s="61"/>
      <c r="F131" s="67"/>
    </row>
    <row r="132" spans="1:6" x14ac:dyDescent="0.3">
      <c r="A132" s="135">
        <v>249062</v>
      </c>
      <c r="B132" s="17" t="s">
        <v>230</v>
      </c>
      <c r="C132" s="88">
        <v>563778240</v>
      </c>
      <c r="D132" s="88"/>
      <c r="E132" s="61"/>
      <c r="F132" s="67"/>
    </row>
    <row r="133" spans="1:6" x14ac:dyDescent="0.3">
      <c r="A133" s="135">
        <v>249090</v>
      </c>
      <c r="B133" s="17" t="s">
        <v>82</v>
      </c>
      <c r="C133" s="90">
        <v>354177480</v>
      </c>
      <c r="D133" s="88"/>
      <c r="E133" s="61"/>
      <c r="F133" s="67"/>
    </row>
    <row r="134" spans="1:6" ht="15.6" x14ac:dyDescent="0.3">
      <c r="A134" s="133">
        <v>25</v>
      </c>
      <c r="B134" s="192" t="s">
        <v>231</v>
      </c>
      <c r="C134" s="193"/>
      <c r="D134" s="193"/>
      <c r="E134" s="193">
        <f>D135</f>
        <v>148150344.26999998</v>
      </c>
      <c r="F134" s="93"/>
    </row>
    <row r="135" spans="1:6" x14ac:dyDescent="0.3">
      <c r="A135" s="134">
        <v>2511</v>
      </c>
      <c r="B135" s="194" t="s">
        <v>232</v>
      </c>
      <c r="C135" s="195"/>
      <c r="D135" s="195">
        <f>SUM(C136:C141)</f>
        <v>148150344.26999998</v>
      </c>
      <c r="E135" s="61"/>
      <c r="F135" s="67"/>
    </row>
    <row r="136" spans="1:6" x14ac:dyDescent="0.3">
      <c r="A136" s="135">
        <v>251102</v>
      </c>
      <c r="B136" s="17" t="s">
        <v>233</v>
      </c>
      <c r="C136" s="88">
        <v>14033469.27</v>
      </c>
      <c r="D136" s="88"/>
      <c r="E136" s="61"/>
      <c r="F136" s="67"/>
    </row>
    <row r="137" spans="1:6" x14ac:dyDescent="0.3">
      <c r="A137" s="135">
        <v>251103</v>
      </c>
      <c r="B137" s="17" t="s">
        <v>298</v>
      </c>
      <c r="C137" s="88">
        <v>0</v>
      </c>
      <c r="D137" s="88"/>
      <c r="E137" s="61"/>
      <c r="F137" s="67"/>
    </row>
    <row r="138" spans="1:6" x14ac:dyDescent="0.3">
      <c r="A138" s="135">
        <v>251106</v>
      </c>
      <c r="B138" s="17" t="s">
        <v>485</v>
      </c>
      <c r="C138" s="88">
        <v>108248675</v>
      </c>
      <c r="D138" s="88"/>
      <c r="E138" s="61"/>
      <c r="F138" s="67"/>
    </row>
    <row r="139" spans="1:6" x14ac:dyDescent="0.3">
      <c r="A139" s="135">
        <v>251122</v>
      </c>
      <c r="B139" s="17" t="s">
        <v>93</v>
      </c>
      <c r="C139" s="88">
        <v>19197100</v>
      </c>
      <c r="D139" s="88"/>
      <c r="E139" s="61"/>
      <c r="F139" s="67"/>
    </row>
    <row r="140" spans="1:6" x14ac:dyDescent="0.3">
      <c r="A140" s="135">
        <v>251123</v>
      </c>
      <c r="B140" s="17" t="s">
        <v>443</v>
      </c>
      <c r="C140" s="88">
        <v>0</v>
      </c>
      <c r="D140" s="88"/>
      <c r="E140" s="61"/>
      <c r="F140" s="67"/>
    </row>
    <row r="141" spans="1:6" x14ac:dyDescent="0.3">
      <c r="A141" s="135">
        <v>251124</v>
      </c>
      <c r="B141" s="17" t="s">
        <v>234</v>
      </c>
      <c r="C141" s="90">
        <v>6671100</v>
      </c>
      <c r="D141" s="88"/>
      <c r="E141" s="61"/>
      <c r="F141" s="67"/>
    </row>
    <row r="142" spans="1:6" ht="15.6" customHeight="1" x14ac:dyDescent="0.3">
      <c r="A142" s="300" t="s">
        <v>235</v>
      </c>
      <c r="B142" s="301"/>
      <c r="C142" s="191"/>
      <c r="D142" s="267"/>
      <c r="E142" s="83">
        <f>E91+E134</f>
        <v>5391433836.1100006</v>
      </c>
      <c r="F142" s="268"/>
    </row>
    <row r="143" spans="1:6" ht="15.6" x14ac:dyDescent="0.3">
      <c r="A143" s="133">
        <v>27</v>
      </c>
      <c r="B143" s="192" t="s">
        <v>236</v>
      </c>
      <c r="C143" s="193"/>
      <c r="D143" s="212"/>
      <c r="E143" s="193">
        <f>D144+D146</f>
        <v>21494108466.700001</v>
      </c>
      <c r="F143" s="67"/>
    </row>
    <row r="144" spans="1:6" x14ac:dyDescent="0.3">
      <c r="A144" s="134">
        <v>2701</v>
      </c>
      <c r="B144" s="194" t="s">
        <v>237</v>
      </c>
      <c r="C144" s="195"/>
      <c r="D144" s="195">
        <f>C145</f>
        <v>20696293</v>
      </c>
      <c r="E144" s="61"/>
      <c r="F144" s="67"/>
    </row>
    <row r="145" spans="1:6" x14ac:dyDescent="0.3">
      <c r="A145" s="135">
        <v>270103</v>
      </c>
      <c r="B145" s="17" t="s">
        <v>84</v>
      </c>
      <c r="C145" s="90">
        <v>20696293</v>
      </c>
      <c r="D145" s="88"/>
      <c r="E145" s="61"/>
      <c r="F145" s="67"/>
    </row>
    <row r="146" spans="1:6" x14ac:dyDescent="0.3">
      <c r="A146" s="134">
        <v>2790</v>
      </c>
      <c r="B146" s="194" t="s">
        <v>238</v>
      </c>
      <c r="C146" s="195"/>
      <c r="D146" s="195">
        <f>SUM(C147:C148)</f>
        <v>21473412173.700001</v>
      </c>
      <c r="E146" s="61"/>
      <c r="F146" s="67"/>
    </row>
    <row r="147" spans="1:6" x14ac:dyDescent="0.3">
      <c r="A147" s="135">
        <v>279016</v>
      </c>
      <c r="B147" s="17" t="s">
        <v>85</v>
      </c>
      <c r="C147" s="88">
        <v>21473412173.700001</v>
      </c>
      <c r="D147" s="88"/>
      <c r="E147" s="61"/>
      <c r="F147" s="67"/>
    </row>
    <row r="148" spans="1:6" x14ac:dyDescent="0.3">
      <c r="A148" s="135">
        <v>279090</v>
      </c>
      <c r="B148" s="17" t="s">
        <v>86</v>
      </c>
      <c r="C148" s="90">
        <v>0</v>
      </c>
      <c r="D148" s="88"/>
      <c r="E148" s="61"/>
      <c r="F148" s="67"/>
    </row>
    <row r="149" spans="1:6" ht="15.6" x14ac:dyDescent="0.3">
      <c r="A149" s="133">
        <v>29</v>
      </c>
      <c r="B149" s="192" t="s">
        <v>239</v>
      </c>
      <c r="C149" s="193"/>
      <c r="D149" s="193"/>
      <c r="E149" s="193">
        <f>D150+D152</f>
        <v>1006171912</v>
      </c>
      <c r="F149" s="93"/>
    </row>
    <row r="150" spans="1:6" x14ac:dyDescent="0.3">
      <c r="A150" s="134">
        <v>2903</v>
      </c>
      <c r="B150" s="194" t="s">
        <v>240</v>
      </c>
      <c r="C150" s="195"/>
      <c r="D150" s="195">
        <f>C151</f>
        <v>20823300</v>
      </c>
      <c r="E150" s="61"/>
      <c r="F150" s="67"/>
    </row>
    <row r="151" spans="1:6" x14ac:dyDescent="0.3">
      <c r="A151" s="135">
        <v>290304</v>
      </c>
      <c r="B151" s="17" t="s">
        <v>87</v>
      </c>
      <c r="C151" s="90">
        <v>20823300</v>
      </c>
      <c r="D151" s="88"/>
      <c r="E151" s="61"/>
      <c r="F151" s="67"/>
    </row>
    <row r="152" spans="1:6" x14ac:dyDescent="0.3">
      <c r="A152" s="134">
        <v>2910</v>
      </c>
      <c r="B152" s="194" t="s">
        <v>490</v>
      </c>
      <c r="C152" s="88"/>
      <c r="D152" s="88">
        <f>C153</f>
        <v>985348612</v>
      </c>
      <c r="E152" s="61"/>
      <c r="F152" s="67"/>
    </row>
    <row r="153" spans="1:6" x14ac:dyDescent="0.3">
      <c r="A153" s="135">
        <v>291090</v>
      </c>
      <c r="B153" s="17" t="s">
        <v>491</v>
      </c>
      <c r="C153" s="295">
        <v>985348612</v>
      </c>
      <c r="D153" s="88"/>
      <c r="E153" s="61"/>
      <c r="F153" s="67"/>
    </row>
    <row r="154" spans="1:6" ht="15.6" customHeight="1" thickBot="1" x14ac:dyDescent="0.35">
      <c r="A154" s="302" t="s">
        <v>241</v>
      </c>
      <c r="B154" s="303"/>
      <c r="C154" s="196"/>
      <c r="D154" s="269"/>
      <c r="E154" s="197">
        <f>E143+E149</f>
        <v>22500280378.700001</v>
      </c>
      <c r="F154" s="270"/>
    </row>
    <row r="155" spans="1:6" x14ac:dyDescent="0.3">
      <c r="A155" s="147"/>
      <c r="B155" s="194"/>
      <c r="C155" s="195"/>
      <c r="D155" s="61"/>
      <c r="E155" s="195"/>
      <c r="F155" s="61"/>
    </row>
    <row r="156" spans="1:6" x14ac:dyDescent="0.3">
      <c r="A156" s="147"/>
      <c r="B156" s="194"/>
      <c r="C156" s="195"/>
      <c r="D156" s="61"/>
      <c r="E156" s="195"/>
      <c r="F156" s="61"/>
    </row>
    <row r="157" spans="1:6" x14ac:dyDescent="0.3">
      <c r="A157" s="147"/>
      <c r="B157" s="194"/>
      <c r="C157" s="195"/>
      <c r="D157" s="61"/>
      <c r="E157" s="195"/>
      <c r="F157" s="61"/>
    </row>
    <row r="158" spans="1:6" x14ac:dyDescent="0.3">
      <c r="A158" s="147"/>
      <c r="B158" s="194"/>
      <c r="C158" s="195"/>
      <c r="D158" s="61"/>
      <c r="E158" s="195"/>
      <c r="F158" s="61"/>
    </row>
    <row r="159" spans="1:6" x14ac:dyDescent="0.3">
      <c r="A159" s="147"/>
      <c r="B159" s="194"/>
      <c r="C159" s="195"/>
      <c r="D159" s="61"/>
      <c r="E159" s="195"/>
      <c r="F159" s="61"/>
    </row>
    <row r="160" spans="1:6" x14ac:dyDescent="0.3">
      <c r="A160" s="147"/>
      <c r="B160" s="194"/>
      <c r="C160" s="195"/>
      <c r="D160" s="61"/>
      <c r="E160" s="195"/>
      <c r="F160" s="61"/>
    </row>
    <row r="161" spans="1:6" x14ac:dyDescent="0.3">
      <c r="A161" s="147"/>
      <c r="B161" s="194"/>
      <c r="C161" s="195"/>
      <c r="D161" s="61"/>
      <c r="E161" s="195"/>
      <c r="F161" s="61"/>
    </row>
    <row r="162" spans="1:6" x14ac:dyDescent="0.3">
      <c r="A162" s="147"/>
      <c r="B162" s="194"/>
      <c r="C162" s="195"/>
      <c r="D162" s="61"/>
      <c r="E162" s="195"/>
      <c r="F162" s="61"/>
    </row>
    <row r="163" spans="1:6" x14ac:dyDescent="0.3">
      <c r="A163" s="147"/>
      <c r="B163" s="194"/>
      <c r="C163" s="195"/>
      <c r="D163" s="61"/>
      <c r="E163" s="195"/>
      <c r="F163" s="61"/>
    </row>
    <row r="164" spans="1:6" x14ac:dyDescent="0.3">
      <c r="A164" s="147"/>
      <c r="B164" s="194"/>
      <c r="C164" s="195"/>
      <c r="D164" s="61"/>
      <c r="E164" s="195"/>
      <c r="F164" s="61"/>
    </row>
    <row r="165" spans="1:6" x14ac:dyDescent="0.3">
      <c r="A165" s="147"/>
      <c r="B165" s="194"/>
      <c r="C165" s="195"/>
      <c r="D165" s="61"/>
      <c r="E165" s="195"/>
      <c r="F165" s="61"/>
    </row>
    <row r="166" spans="1:6" x14ac:dyDescent="0.3">
      <c r="A166" s="147"/>
      <c r="B166" s="194"/>
      <c r="C166" s="195"/>
      <c r="D166" s="61"/>
      <c r="E166" s="195"/>
      <c r="F166" s="61"/>
    </row>
    <row r="167" spans="1:6" x14ac:dyDescent="0.3">
      <c r="A167" s="147"/>
      <c r="B167" s="194"/>
      <c r="C167" s="195"/>
      <c r="D167" s="61"/>
      <c r="E167" s="195"/>
      <c r="F167" s="61"/>
    </row>
    <row r="168" spans="1:6" x14ac:dyDescent="0.3">
      <c r="A168" s="147"/>
      <c r="B168" s="194"/>
      <c r="C168" s="195"/>
      <c r="D168" s="61"/>
      <c r="E168" s="195"/>
      <c r="F168" s="61"/>
    </row>
    <row r="169" spans="1:6" x14ac:dyDescent="0.3">
      <c r="A169" s="147"/>
      <c r="B169" s="194"/>
      <c r="C169" s="195"/>
      <c r="D169" s="61"/>
      <c r="E169" s="195"/>
      <c r="F169" s="61"/>
    </row>
    <row r="170" spans="1:6" x14ac:dyDescent="0.3">
      <c r="A170" s="147"/>
      <c r="B170" s="194"/>
      <c r="C170" s="195"/>
      <c r="D170" s="61"/>
      <c r="E170" s="195"/>
      <c r="F170" s="61"/>
    </row>
    <row r="171" spans="1:6" x14ac:dyDescent="0.3">
      <c r="A171" s="147"/>
      <c r="B171" s="194"/>
      <c r="C171" s="195"/>
      <c r="D171" s="61"/>
      <c r="E171" s="195"/>
      <c r="F171" s="61"/>
    </row>
    <row r="172" spans="1:6" x14ac:dyDescent="0.3">
      <c r="A172" s="147"/>
      <c r="B172" s="194"/>
      <c r="C172" s="195"/>
      <c r="D172" s="61"/>
      <c r="E172" s="195"/>
      <c r="F172" s="61"/>
    </row>
    <row r="173" spans="1:6" ht="17.399999999999999" x14ac:dyDescent="0.3">
      <c r="A173" s="297" t="s">
        <v>3</v>
      </c>
      <c r="B173" s="297"/>
      <c r="C173" s="297"/>
      <c r="D173" s="297"/>
      <c r="E173" s="297"/>
      <c r="F173" s="297"/>
    </row>
    <row r="174" spans="1:6" ht="17.399999999999999" x14ac:dyDescent="0.3">
      <c r="A174" s="297" t="s">
        <v>168</v>
      </c>
      <c r="B174" s="297"/>
      <c r="C174" s="297"/>
      <c r="D174" s="297"/>
      <c r="E174" s="297"/>
      <c r="F174" s="297"/>
    </row>
    <row r="175" spans="1:6" ht="17.399999999999999" x14ac:dyDescent="0.3">
      <c r="A175" s="297" t="s">
        <v>457</v>
      </c>
      <c r="B175" s="297"/>
      <c r="C175" s="297"/>
      <c r="D175" s="297"/>
      <c r="E175" s="297"/>
      <c r="F175" s="297"/>
    </row>
    <row r="176" spans="1:6" ht="17.399999999999999" x14ac:dyDescent="0.3">
      <c r="A176" s="297" t="s">
        <v>489</v>
      </c>
      <c r="B176" s="297"/>
      <c r="C176" s="297"/>
      <c r="D176" s="297"/>
      <c r="E176" s="297"/>
      <c r="F176" s="297"/>
    </row>
    <row r="177" spans="1:6" ht="15.6" x14ac:dyDescent="0.3">
      <c r="B177" s="192"/>
      <c r="C177" s="198"/>
      <c r="E177" s="198"/>
    </row>
    <row r="178" spans="1:6" ht="15" thickBot="1" x14ac:dyDescent="0.35">
      <c r="A178" s="147"/>
      <c r="B178" s="194"/>
      <c r="C178" s="195"/>
      <c r="D178" s="61"/>
      <c r="E178" s="195"/>
      <c r="F178" s="61"/>
    </row>
    <row r="179" spans="1:6" ht="15.6" x14ac:dyDescent="0.3">
      <c r="A179" s="199">
        <v>3</v>
      </c>
      <c r="B179" s="200" t="s">
        <v>95</v>
      </c>
      <c r="C179" s="201"/>
      <c r="D179" s="271"/>
      <c r="E179" s="271"/>
      <c r="F179" s="202">
        <f>E180+C190</f>
        <v>19275062435.680004</v>
      </c>
    </row>
    <row r="180" spans="1:6" ht="15.6" x14ac:dyDescent="0.3">
      <c r="A180" s="132">
        <v>32</v>
      </c>
      <c r="B180" s="190" t="s">
        <v>242</v>
      </c>
      <c r="C180" s="191"/>
      <c r="D180" s="267"/>
      <c r="E180" s="191">
        <f>D181+D183+D186</f>
        <v>18608412950.340004</v>
      </c>
      <c r="F180" s="273"/>
    </row>
    <row r="181" spans="1:6" x14ac:dyDescent="0.3">
      <c r="A181" s="134">
        <v>3208</v>
      </c>
      <c r="B181" s="194" t="s">
        <v>243</v>
      </c>
      <c r="C181" s="195"/>
      <c r="D181" s="195">
        <f>C182</f>
        <v>656726309</v>
      </c>
      <c r="E181" s="61"/>
      <c r="F181" s="67"/>
    </row>
    <row r="182" spans="1:6" x14ac:dyDescent="0.3">
      <c r="A182" s="135">
        <v>320801</v>
      </c>
      <c r="B182" s="17" t="s">
        <v>97</v>
      </c>
      <c r="C182" s="90">
        <v>656726309</v>
      </c>
      <c r="D182" s="88"/>
      <c r="E182" s="61"/>
      <c r="F182" s="67"/>
    </row>
    <row r="183" spans="1:6" x14ac:dyDescent="0.3">
      <c r="A183" s="134">
        <v>3215</v>
      </c>
      <c r="B183" s="194" t="s">
        <v>244</v>
      </c>
      <c r="C183" s="195"/>
      <c r="D183" s="195">
        <f>SUM(C184:C185)</f>
        <v>2132525093.26</v>
      </c>
      <c r="E183" s="61"/>
      <c r="F183" s="67"/>
    </row>
    <row r="184" spans="1:6" x14ac:dyDescent="0.3">
      <c r="A184" s="135">
        <v>321502</v>
      </c>
      <c r="B184" s="17" t="s">
        <v>98</v>
      </c>
      <c r="C184" s="88">
        <v>328363154</v>
      </c>
      <c r="D184" s="88"/>
      <c r="E184" s="61"/>
      <c r="F184" s="67"/>
    </row>
    <row r="185" spans="1:6" x14ac:dyDescent="0.3">
      <c r="A185" s="135">
        <v>321505</v>
      </c>
      <c r="B185" s="17" t="s">
        <v>99</v>
      </c>
      <c r="C185" s="90">
        <v>1804161939.26</v>
      </c>
      <c r="D185" s="88"/>
      <c r="E185" s="61"/>
      <c r="F185" s="67"/>
    </row>
    <row r="186" spans="1:6" x14ac:dyDescent="0.3">
      <c r="A186" s="134">
        <v>3225</v>
      </c>
      <c r="B186" s="194" t="s">
        <v>245</v>
      </c>
      <c r="C186" s="195"/>
      <c r="D186" s="195">
        <f>SUM(C187:C188)</f>
        <v>15819161548.080002</v>
      </c>
      <c r="E186" s="61"/>
      <c r="F186" s="67"/>
    </row>
    <row r="187" spans="1:6" x14ac:dyDescent="0.3">
      <c r="A187" s="135">
        <v>322501</v>
      </c>
      <c r="B187" s="17" t="s">
        <v>100</v>
      </c>
      <c r="C187" s="88">
        <v>20482254965.950001</v>
      </c>
      <c r="D187" s="88"/>
      <c r="E187" s="61"/>
      <c r="F187" s="67"/>
    </row>
    <row r="188" spans="1:6" x14ac:dyDescent="0.3">
      <c r="A188" s="135">
        <v>322502</v>
      </c>
      <c r="B188" s="17" t="s">
        <v>101</v>
      </c>
      <c r="C188" s="90">
        <v>-4663093417.8699999</v>
      </c>
      <c r="D188" s="88"/>
      <c r="E188" s="61"/>
      <c r="F188" s="67"/>
    </row>
    <row r="189" spans="1:6" x14ac:dyDescent="0.3">
      <c r="A189" s="134">
        <v>3230</v>
      </c>
      <c r="B189" s="194" t="s">
        <v>246</v>
      </c>
      <c r="C189" s="195"/>
      <c r="D189" s="195">
        <f>C190</f>
        <v>666649485.34000015</v>
      </c>
      <c r="E189" s="61"/>
      <c r="F189" s="91"/>
    </row>
    <row r="190" spans="1:6" x14ac:dyDescent="0.3">
      <c r="A190" s="136">
        <v>323001</v>
      </c>
      <c r="B190" s="274" t="s">
        <v>102</v>
      </c>
      <c r="C190" s="103">
        <f>'Estado Resultado Junio 2024.'!G179</f>
        <v>666649485.34000015</v>
      </c>
      <c r="D190" s="275"/>
      <c r="E190" s="275"/>
      <c r="F190" s="276"/>
    </row>
    <row r="191" spans="1:6" ht="16.2" thickBot="1" x14ac:dyDescent="0.35">
      <c r="A191" s="277"/>
      <c r="B191" s="203" t="s">
        <v>247</v>
      </c>
      <c r="C191" s="204"/>
      <c r="D191" s="278"/>
      <c r="E191" s="278"/>
      <c r="F191" s="205">
        <f>F90+F179</f>
        <v>47166776650.490005</v>
      </c>
    </row>
    <row r="192" spans="1:6" x14ac:dyDescent="0.3">
      <c r="A192" s="139"/>
      <c r="B192" s="17"/>
      <c r="C192" s="88"/>
      <c r="D192" s="61"/>
      <c r="E192" s="61"/>
      <c r="F192" s="67"/>
    </row>
    <row r="193" spans="1:9" x14ac:dyDescent="0.3">
      <c r="A193" s="139"/>
      <c r="B193" s="17"/>
      <c r="C193" s="88"/>
      <c r="D193" s="61"/>
      <c r="E193" s="61"/>
      <c r="F193" s="279"/>
    </row>
    <row r="194" spans="1:9" x14ac:dyDescent="0.3">
      <c r="A194" s="139"/>
      <c r="B194" s="17"/>
      <c r="C194" s="88"/>
      <c r="D194" s="61"/>
      <c r="E194" s="61"/>
      <c r="F194" s="279"/>
    </row>
    <row r="195" spans="1:9" x14ac:dyDescent="0.3">
      <c r="A195" s="139"/>
      <c r="B195" s="17"/>
      <c r="C195" s="88"/>
      <c r="D195" s="61"/>
      <c r="E195" s="61"/>
      <c r="F195" s="67"/>
    </row>
    <row r="196" spans="1:9" x14ac:dyDescent="0.3">
      <c r="A196" s="139"/>
      <c r="B196" s="17"/>
      <c r="C196" s="88"/>
      <c r="D196" s="61"/>
      <c r="E196" s="61"/>
      <c r="F196" s="67"/>
    </row>
    <row r="197" spans="1:9" x14ac:dyDescent="0.3">
      <c r="A197" s="139"/>
      <c r="B197" s="17"/>
      <c r="C197" s="88"/>
      <c r="D197" s="61"/>
      <c r="E197" s="61"/>
      <c r="F197" s="67"/>
    </row>
    <row r="198" spans="1:9" x14ac:dyDescent="0.3">
      <c r="A198" s="139"/>
      <c r="B198" s="17"/>
      <c r="C198" s="88"/>
      <c r="D198" s="61"/>
      <c r="E198" s="61"/>
      <c r="F198" s="67"/>
    </row>
    <row r="199" spans="1:9" x14ac:dyDescent="0.3">
      <c r="A199" s="139"/>
      <c r="B199" s="280"/>
      <c r="C199" s="88"/>
      <c r="D199" s="61"/>
      <c r="E199" s="60"/>
      <c r="F199" s="281"/>
    </row>
    <row r="200" spans="1:9" x14ac:dyDescent="0.3">
      <c r="A200" s="87"/>
      <c r="B200" s="207" t="s">
        <v>449</v>
      </c>
      <c r="C200" s="194"/>
      <c r="D200" s="72"/>
      <c r="E200" s="308" t="s">
        <v>462</v>
      </c>
      <c r="F200" s="309"/>
      <c r="G200" s="162"/>
      <c r="H200" s="162"/>
      <c r="I200" s="162"/>
    </row>
    <row r="201" spans="1:9" x14ac:dyDescent="0.3">
      <c r="A201" s="87"/>
      <c r="B201" s="207" t="s">
        <v>157</v>
      </c>
      <c r="C201" s="194"/>
      <c r="D201" s="194"/>
      <c r="E201" s="306" t="s">
        <v>458</v>
      </c>
      <c r="F201" s="307"/>
      <c r="G201" s="163"/>
      <c r="H201" s="163"/>
      <c r="I201" s="163"/>
    </row>
    <row r="202" spans="1:9" x14ac:dyDescent="0.3">
      <c r="A202" s="206"/>
      <c r="B202" s="207"/>
      <c r="C202" s="194"/>
      <c r="D202" s="194"/>
      <c r="E202" s="61"/>
      <c r="F202" s="67"/>
    </row>
    <row r="203" spans="1:9" x14ac:dyDescent="0.3">
      <c r="A203" s="206"/>
      <c r="B203" s="207"/>
      <c r="C203" s="194"/>
      <c r="D203" s="194"/>
      <c r="E203" s="61"/>
      <c r="F203" s="67"/>
    </row>
    <row r="204" spans="1:9" x14ac:dyDescent="0.3">
      <c r="A204" s="206"/>
      <c r="B204" s="207"/>
      <c r="C204" s="194"/>
      <c r="D204" s="194"/>
      <c r="E204" s="61"/>
      <c r="F204" s="67"/>
    </row>
    <row r="205" spans="1:9" x14ac:dyDescent="0.3">
      <c r="A205" s="206"/>
      <c r="B205" s="207"/>
      <c r="C205" s="60"/>
      <c r="D205" s="60"/>
      <c r="E205" s="207"/>
      <c r="F205" s="86"/>
    </row>
    <row r="206" spans="1:9" x14ac:dyDescent="0.3">
      <c r="A206" s="206"/>
      <c r="B206" s="207"/>
      <c r="C206" s="305" t="s">
        <v>158</v>
      </c>
      <c r="D206" s="305"/>
      <c r="E206" s="207"/>
      <c r="F206" s="86"/>
    </row>
    <row r="207" spans="1:9" x14ac:dyDescent="0.3">
      <c r="A207" s="206"/>
      <c r="B207" s="207"/>
      <c r="C207" s="304" t="s">
        <v>248</v>
      </c>
      <c r="D207" s="304"/>
      <c r="E207" s="207"/>
      <c r="F207" s="86"/>
    </row>
    <row r="208" spans="1:9" x14ac:dyDescent="0.3">
      <c r="A208" s="206"/>
      <c r="B208" s="207"/>
      <c r="C208" s="304" t="s">
        <v>459</v>
      </c>
      <c r="D208" s="304"/>
      <c r="E208" s="207"/>
      <c r="F208" s="86"/>
    </row>
    <row r="209" spans="1:7" x14ac:dyDescent="0.3">
      <c r="A209" s="206"/>
      <c r="B209" s="207"/>
      <c r="C209" s="194"/>
      <c r="D209" s="207"/>
      <c r="E209" s="207"/>
      <c r="F209" s="86"/>
    </row>
    <row r="210" spans="1:7" ht="15" thickBot="1" x14ac:dyDescent="0.35">
      <c r="A210" s="153"/>
      <c r="B210" s="157"/>
      <c r="C210" s="157"/>
      <c r="D210" s="298"/>
      <c r="E210" s="298"/>
      <c r="F210" s="299"/>
    </row>
    <row r="211" spans="1:7" x14ac:dyDescent="0.3">
      <c r="A211" s="147"/>
      <c r="B211" s="194"/>
      <c r="C211" s="61"/>
      <c r="D211" s="61"/>
      <c r="E211" s="61"/>
      <c r="F211" s="61"/>
    </row>
    <row r="212" spans="1:7" x14ac:dyDescent="0.3">
      <c r="A212" s="147"/>
      <c r="B212" s="17"/>
      <c r="C212" s="61"/>
      <c r="D212" s="61"/>
      <c r="E212" s="61"/>
      <c r="G212" s="214">
        <f>F8-F90-F179</f>
        <v>0</v>
      </c>
    </row>
    <row r="213" spans="1:7" x14ac:dyDescent="0.3">
      <c r="G213" s="214">
        <f>F8-F191</f>
        <v>0</v>
      </c>
    </row>
  </sheetData>
  <mergeCells count="23">
    <mergeCell ref="H6:I6"/>
    <mergeCell ref="A70:B70"/>
    <mergeCell ref="A1:F1"/>
    <mergeCell ref="A2:F2"/>
    <mergeCell ref="A3:F3"/>
    <mergeCell ref="A4:F4"/>
    <mergeCell ref="A34:B34"/>
    <mergeCell ref="D210:F210"/>
    <mergeCell ref="A142:B142"/>
    <mergeCell ref="A154:B154"/>
    <mergeCell ref="A174:F174"/>
    <mergeCell ref="A175:F175"/>
    <mergeCell ref="A176:F176"/>
    <mergeCell ref="C207:D207"/>
    <mergeCell ref="C206:D206"/>
    <mergeCell ref="C208:D208"/>
    <mergeCell ref="E201:F201"/>
    <mergeCell ref="E200:F200"/>
    <mergeCell ref="A85:F85"/>
    <mergeCell ref="A86:F86"/>
    <mergeCell ref="A87:F87"/>
    <mergeCell ref="A88:F88"/>
    <mergeCell ref="A173:F173"/>
  </mergeCells>
  <printOptions horizontalCentered="1"/>
  <pageMargins left="0.31496062992125984" right="0.11811023622047245" top="0.35433070866141736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471C-E9FE-4DF7-8664-5EC85CCE0D34}">
  <sheetPr>
    <tabColor theme="9" tint="0.79998168889431442"/>
  </sheetPr>
  <dimension ref="A1:J220"/>
  <sheetViews>
    <sheetView workbookViewId="0">
      <selection sqref="A1:G1"/>
    </sheetView>
  </sheetViews>
  <sheetFormatPr baseColWidth="10" defaultColWidth="11.5546875" defaultRowHeight="13.2" x14ac:dyDescent="0.25"/>
  <cols>
    <col min="1" max="1" width="11.5546875" style="147"/>
    <col min="2" max="2" width="47.44140625" style="61" customWidth="1"/>
    <col min="3" max="3" width="16.6640625" style="61" customWidth="1"/>
    <col min="4" max="4" width="18.33203125" style="61" customWidth="1"/>
    <col min="5" max="5" width="18" style="61" customWidth="1"/>
    <col min="6" max="6" width="21.33203125" style="61" bestFit="1" customWidth="1"/>
    <col min="7" max="7" width="24.109375" style="61" bestFit="1" customWidth="1"/>
    <col min="8" max="8" width="6.6640625" style="61" customWidth="1"/>
    <col min="9" max="9" width="25.33203125" style="61" customWidth="1"/>
    <col min="10" max="10" width="22.109375" style="61" bestFit="1" customWidth="1"/>
    <col min="11" max="16384" width="11.5546875" style="61"/>
  </cols>
  <sheetData>
    <row r="1" spans="1:10" ht="17.399999999999999" x14ac:dyDescent="0.3">
      <c r="A1" s="312" t="s">
        <v>3</v>
      </c>
      <c r="B1" s="312"/>
      <c r="C1" s="312"/>
      <c r="D1" s="312"/>
      <c r="E1" s="312"/>
      <c r="F1" s="312"/>
      <c r="G1" s="312"/>
    </row>
    <row r="2" spans="1:10" ht="17.399999999999999" x14ac:dyDescent="0.3">
      <c r="A2" s="312" t="s">
        <v>249</v>
      </c>
      <c r="B2" s="312"/>
      <c r="C2" s="312"/>
      <c r="D2" s="312"/>
      <c r="E2" s="312"/>
      <c r="F2" s="312"/>
      <c r="G2" s="312"/>
    </row>
    <row r="3" spans="1:10" ht="17.399999999999999" x14ac:dyDescent="0.3">
      <c r="A3" s="312" t="s">
        <v>375</v>
      </c>
      <c r="B3" s="312"/>
      <c r="C3" s="312"/>
      <c r="D3" s="312"/>
      <c r="E3" s="312"/>
      <c r="F3" s="312"/>
      <c r="G3" s="312"/>
    </row>
    <row r="4" spans="1:10" ht="17.399999999999999" x14ac:dyDescent="0.3">
      <c r="A4" s="312" t="s">
        <v>496</v>
      </c>
      <c r="B4" s="312"/>
      <c r="C4" s="312"/>
      <c r="D4" s="312"/>
      <c r="E4" s="312"/>
      <c r="F4" s="312"/>
      <c r="G4" s="312"/>
    </row>
    <row r="5" spans="1:10" ht="17.399999999999999" x14ac:dyDescent="0.3">
      <c r="A5" s="137"/>
      <c r="B5" s="81"/>
      <c r="C5" s="81"/>
      <c r="D5" s="81"/>
      <c r="E5" s="81"/>
      <c r="F5" s="81"/>
      <c r="G5" s="81"/>
    </row>
    <row r="6" spans="1:10" ht="18" thickBot="1" x14ac:dyDescent="0.35">
      <c r="A6" s="137"/>
      <c r="B6" s="81"/>
      <c r="C6" s="81"/>
      <c r="D6" s="81"/>
      <c r="E6" s="81"/>
      <c r="F6" s="81"/>
      <c r="G6" s="81"/>
    </row>
    <row r="7" spans="1:10" ht="15.6" x14ac:dyDescent="0.3">
      <c r="A7" s="138" t="s">
        <v>169</v>
      </c>
      <c r="B7" s="99" t="s">
        <v>170</v>
      </c>
      <c r="C7" s="99" t="s">
        <v>250</v>
      </c>
      <c r="D7" s="99" t="s">
        <v>251</v>
      </c>
      <c r="E7" s="99" t="s">
        <v>172</v>
      </c>
      <c r="F7" s="99" t="s">
        <v>173</v>
      </c>
      <c r="G7" s="100" t="s">
        <v>174</v>
      </c>
      <c r="I7" s="310">
        <v>2024</v>
      </c>
      <c r="J7" s="310"/>
    </row>
    <row r="8" spans="1:10" ht="16.2" thickBot="1" x14ac:dyDescent="0.35">
      <c r="A8" s="139"/>
      <c r="G8" s="67"/>
      <c r="I8" s="212"/>
      <c r="J8" s="212"/>
    </row>
    <row r="9" spans="1:10" ht="15.6" x14ac:dyDescent="0.3">
      <c r="A9" s="140">
        <v>4</v>
      </c>
      <c r="B9" s="85" t="s">
        <v>252</v>
      </c>
      <c r="C9" s="211"/>
      <c r="D9" s="211"/>
      <c r="E9" s="211"/>
      <c r="F9" s="211"/>
      <c r="G9" s="101">
        <f>F10+F23</f>
        <v>18911533491.43</v>
      </c>
      <c r="I9" s="260" t="s">
        <v>470</v>
      </c>
      <c r="J9" s="261">
        <f>G9</f>
        <v>18911533491.43</v>
      </c>
    </row>
    <row r="10" spans="1:10" ht="15.6" x14ac:dyDescent="0.3">
      <c r="A10" s="141">
        <v>43</v>
      </c>
      <c r="B10" s="192" t="s">
        <v>253</v>
      </c>
      <c r="C10" s="212"/>
      <c r="D10" s="212"/>
      <c r="E10" s="212"/>
      <c r="F10" s="213">
        <f>E11+E19</f>
        <v>18429382847</v>
      </c>
      <c r="G10" s="67"/>
      <c r="I10" s="262" t="s">
        <v>471</v>
      </c>
      <c r="J10" s="263">
        <f>-F150</f>
        <v>-15698187175.4</v>
      </c>
    </row>
    <row r="11" spans="1:10" ht="15.6" x14ac:dyDescent="0.3">
      <c r="A11" s="142">
        <v>4340</v>
      </c>
      <c r="B11" s="72" t="s">
        <v>254</v>
      </c>
      <c r="E11" s="214">
        <f>D12+D15</f>
        <v>24560322847</v>
      </c>
      <c r="G11" s="67"/>
      <c r="I11" s="262" t="s">
        <v>453</v>
      </c>
      <c r="J11" s="263">
        <f>-F42</f>
        <v>-2173775164.5599999</v>
      </c>
    </row>
    <row r="12" spans="1:10" ht="15.6" x14ac:dyDescent="0.3">
      <c r="A12" s="142">
        <v>434001</v>
      </c>
      <c r="B12" s="72" t="s">
        <v>255</v>
      </c>
      <c r="D12" s="214">
        <f>C13+C14</f>
        <v>24523760000</v>
      </c>
      <c r="G12" s="67"/>
      <c r="I12" s="262" t="s">
        <v>472</v>
      </c>
      <c r="J12" s="263">
        <f>-F129</f>
        <v>-230829158</v>
      </c>
    </row>
    <row r="13" spans="1:10" ht="15.6" x14ac:dyDescent="0.3">
      <c r="A13" s="143">
        <v>43400101</v>
      </c>
      <c r="B13" s="68" t="s">
        <v>256</v>
      </c>
      <c r="C13" s="215">
        <v>3143020000</v>
      </c>
      <c r="D13" s="68"/>
      <c r="E13" s="68"/>
      <c r="F13" s="68"/>
      <c r="G13" s="67"/>
      <c r="I13" s="262" t="s">
        <v>473</v>
      </c>
      <c r="J13" s="263">
        <f>-F169</f>
        <v>-142092508.13000003</v>
      </c>
    </row>
    <row r="14" spans="1:10" ht="16.2" thickBot="1" x14ac:dyDescent="0.35">
      <c r="A14" s="143">
        <v>43400102</v>
      </c>
      <c r="B14" s="68" t="s">
        <v>257</v>
      </c>
      <c r="C14" s="92">
        <v>21380740000</v>
      </c>
      <c r="D14" s="68"/>
      <c r="E14" s="68"/>
      <c r="F14" s="68"/>
      <c r="G14" s="67"/>
      <c r="I14" s="264" t="s">
        <v>466</v>
      </c>
      <c r="J14" s="265">
        <f>SUM(J9:J13)</f>
        <v>666649485.34000075</v>
      </c>
    </row>
    <row r="15" spans="1:10" x14ac:dyDescent="0.25">
      <c r="A15" s="142">
        <v>434002</v>
      </c>
      <c r="B15" s="72" t="s">
        <v>258</v>
      </c>
      <c r="D15" s="214">
        <f>SUM(C16:C18)</f>
        <v>36562847</v>
      </c>
      <c r="G15" s="67"/>
    </row>
    <row r="16" spans="1:10" x14ac:dyDescent="0.25">
      <c r="A16" s="143">
        <v>43400202</v>
      </c>
      <c r="B16" s="68" t="s">
        <v>259</v>
      </c>
      <c r="C16" s="215">
        <v>25510076</v>
      </c>
      <c r="D16" s="68"/>
      <c r="E16" s="68"/>
      <c r="F16" s="68"/>
      <c r="G16" s="69"/>
    </row>
    <row r="17" spans="1:9" x14ac:dyDescent="0.25">
      <c r="A17" s="143">
        <v>43400206</v>
      </c>
      <c r="B17" s="68" t="s">
        <v>260</v>
      </c>
      <c r="C17" s="215">
        <v>11052771</v>
      </c>
      <c r="D17" s="68"/>
      <c r="E17" s="68"/>
      <c r="F17" s="68"/>
      <c r="G17" s="69"/>
    </row>
    <row r="18" spans="1:9" x14ac:dyDescent="0.25">
      <c r="A18" s="143">
        <v>43400209</v>
      </c>
      <c r="B18" s="68" t="s">
        <v>261</v>
      </c>
      <c r="C18" s="92">
        <v>0</v>
      </c>
      <c r="D18" s="68"/>
      <c r="E18" s="68"/>
      <c r="F18" s="68"/>
      <c r="G18" s="69"/>
    </row>
    <row r="19" spans="1:9" x14ac:dyDescent="0.25">
      <c r="A19" s="142">
        <v>4395</v>
      </c>
      <c r="B19" s="72" t="s">
        <v>262</v>
      </c>
      <c r="E19" s="214">
        <f>D20</f>
        <v>-6130940000</v>
      </c>
      <c r="G19" s="67"/>
    </row>
    <row r="20" spans="1:9" x14ac:dyDescent="0.25">
      <c r="A20" s="139">
        <v>439508</v>
      </c>
      <c r="B20" s="61" t="s">
        <v>105</v>
      </c>
      <c r="D20" s="214">
        <f>SUM(C21:C22)</f>
        <v>-6130940000</v>
      </c>
      <c r="G20" s="67"/>
    </row>
    <row r="21" spans="1:9" x14ac:dyDescent="0.25">
      <c r="A21" s="143">
        <v>43950801</v>
      </c>
      <c r="B21" s="68" t="s">
        <v>113</v>
      </c>
      <c r="C21" s="215">
        <v>-1226188000</v>
      </c>
      <c r="D21" s="68"/>
      <c r="E21" s="68"/>
      <c r="F21" s="68"/>
      <c r="G21" s="69"/>
      <c r="H21" s="68"/>
    </row>
    <row r="22" spans="1:9" x14ac:dyDescent="0.25">
      <c r="A22" s="143">
        <v>43950802</v>
      </c>
      <c r="B22" s="68" t="s">
        <v>263</v>
      </c>
      <c r="C22" s="92">
        <v>-4904752000</v>
      </c>
      <c r="D22" s="68"/>
      <c r="E22" s="68"/>
      <c r="F22" s="68"/>
      <c r="G22" s="69"/>
      <c r="H22" s="68"/>
    </row>
    <row r="23" spans="1:9" ht="15.6" x14ac:dyDescent="0.3">
      <c r="A23" s="141">
        <v>48</v>
      </c>
      <c r="B23" s="216" t="s">
        <v>264</v>
      </c>
      <c r="C23" s="212"/>
      <c r="D23" s="212"/>
      <c r="E23" s="217"/>
      <c r="F23" s="213">
        <f>E24+E28+E31</f>
        <v>482150644.42999995</v>
      </c>
      <c r="G23" s="93"/>
    </row>
    <row r="24" spans="1:9" x14ac:dyDescent="0.25">
      <c r="A24" s="142">
        <v>4802</v>
      </c>
      <c r="B24" s="72" t="s">
        <v>265</v>
      </c>
      <c r="E24" s="214">
        <f>D25</f>
        <v>334760602.16999996</v>
      </c>
      <c r="F24" s="68"/>
      <c r="G24" s="67"/>
    </row>
    <row r="25" spans="1:9" x14ac:dyDescent="0.25">
      <c r="A25" s="143"/>
      <c r="B25" s="68"/>
      <c r="C25" s="68"/>
      <c r="D25" s="218">
        <f>SUM(C26:C27)</f>
        <v>334760602.16999996</v>
      </c>
      <c r="E25" s="215"/>
      <c r="F25" s="68"/>
      <c r="G25" s="67"/>
    </row>
    <row r="26" spans="1:9" x14ac:dyDescent="0.25">
      <c r="A26" s="143">
        <v>480201</v>
      </c>
      <c r="B26" s="68" t="s">
        <v>266</v>
      </c>
      <c r="C26" s="215">
        <v>111836120</v>
      </c>
      <c r="D26" s="218"/>
      <c r="E26" s="215"/>
      <c r="F26" s="68"/>
      <c r="G26" s="67"/>
    </row>
    <row r="27" spans="1:9" x14ac:dyDescent="0.25">
      <c r="A27" s="143">
        <v>480204</v>
      </c>
      <c r="B27" s="68" t="s">
        <v>267</v>
      </c>
      <c r="C27" s="215">
        <v>222924482.16999999</v>
      </c>
      <c r="D27" s="68"/>
      <c r="E27" s="68"/>
      <c r="F27" s="68"/>
      <c r="G27" s="67"/>
      <c r="I27" s="70"/>
    </row>
    <row r="28" spans="1:9" x14ac:dyDescent="0.25">
      <c r="A28" s="142">
        <v>4805</v>
      </c>
      <c r="B28" s="72" t="s">
        <v>265</v>
      </c>
      <c r="C28" s="94"/>
      <c r="D28" s="218"/>
      <c r="E28" s="214">
        <f>D29</f>
        <v>0</v>
      </c>
      <c r="F28" s="68"/>
      <c r="G28" s="67"/>
      <c r="I28" s="70"/>
    </row>
    <row r="29" spans="1:9" x14ac:dyDescent="0.25">
      <c r="A29" s="143">
        <v>480590</v>
      </c>
      <c r="B29" s="68" t="s">
        <v>118</v>
      </c>
      <c r="C29" s="94"/>
      <c r="D29" s="218">
        <f>C30</f>
        <v>0</v>
      </c>
      <c r="E29" s="68"/>
      <c r="F29" s="68"/>
      <c r="G29" s="67"/>
      <c r="I29" s="70"/>
    </row>
    <row r="30" spans="1:9" x14ac:dyDescent="0.25">
      <c r="A30" s="143">
        <v>480590</v>
      </c>
      <c r="B30" s="68" t="s">
        <v>118</v>
      </c>
      <c r="C30" s="92">
        <v>0</v>
      </c>
      <c r="D30" s="68"/>
      <c r="E30" s="68"/>
      <c r="F30" s="68"/>
      <c r="G30" s="67"/>
      <c r="I30" s="70"/>
    </row>
    <row r="31" spans="1:9" x14ac:dyDescent="0.25">
      <c r="A31" s="142">
        <v>4808</v>
      </c>
      <c r="B31" s="72" t="s">
        <v>268</v>
      </c>
      <c r="C31" s="75"/>
      <c r="D31" s="72"/>
      <c r="E31" s="214">
        <f>D32</f>
        <v>147390042.25999999</v>
      </c>
      <c r="F31" s="68"/>
      <c r="G31" s="67"/>
    </row>
    <row r="32" spans="1:9" x14ac:dyDescent="0.25">
      <c r="A32" s="142">
        <v>4808</v>
      </c>
      <c r="B32" s="72" t="s">
        <v>268</v>
      </c>
      <c r="C32" s="75"/>
      <c r="D32" s="219">
        <f>SUM(C33:C39)</f>
        <v>147390042.25999999</v>
      </c>
      <c r="E32" s="214"/>
      <c r="F32" s="68"/>
      <c r="G32" s="67"/>
    </row>
    <row r="33" spans="1:7" x14ac:dyDescent="0.25">
      <c r="A33" s="143">
        <v>480817</v>
      </c>
      <c r="B33" s="68" t="s">
        <v>190</v>
      </c>
      <c r="C33" s="71">
        <v>83645125</v>
      </c>
      <c r="D33" s="68"/>
      <c r="E33" s="215"/>
      <c r="F33" s="68"/>
      <c r="G33" s="67"/>
    </row>
    <row r="34" spans="1:7" x14ac:dyDescent="0.25">
      <c r="A34" s="143">
        <v>480818</v>
      </c>
      <c r="B34" s="68" t="s">
        <v>369</v>
      </c>
      <c r="C34" s="71">
        <v>3102000</v>
      </c>
      <c r="D34" s="68"/>
      <c r="E34" s="215"/>
      <c r="F34" s="68"/>
      <c r="G34" s="67"/>
    </row>
    <row r="35" spans="1:7" x14ac:dyDescent="0.25">
      <c r="A35" s="143">
        <v>480819</v>
      </c>
      <c r="B35" s="68" t="s">
        <v>370</v>
      </c>
      <c r="C35" s="71">
        <v>577250</v>
      </c>
      <c r="D35" s="68"/>
      <c r="E35" s="215"/>
      <c r="F35" s="68"/>
      <c r="G35" s="67"/>
    </row>
    <row r="36" spans="1:7" x14ac:dyDescent="0.25">
      <c r="A36" s="143">
        <v>480825</v>
      </c>
      <c r="B36" s="68" t="s">
        <v>269</v>
      </c>
      <c r="C36" s="71">
        <v>0</v>
      </c>
      <c r="D36" s="68"/>
      <c r="E36" s="215"/>
      <c r="F36" s="68"/>
      <c r="G36" s="67"/>
    </row>
    <row r="37" spans="1:7" x14ac:dyDescent="0.25">
      <c r="A37" s="143">
        <v>480826</v>
      </c>
      <c r="B37" s="68" t="s">
        <v>270</v>
      </c>
      <c r="C37" s="71">
        <v>27444511</v>
      </c>
      <c r="D37" s="68"/>
      <c r="E37" s="215"/>
      <c r="F37" s="68"/>
      <c r="G37" s="67"/>
    </row>
    <row r="38" spans="1:7" x14ac:dyDescent="0.25">
      <c r="A38" s="143">
        <v>480828</v>
      </c>
      <c r="B38" s="68" t="s">
        <v>167</v>
      </c>
      <c r="C38" s="71"/>
      <c r="D38" s="68"/>
      <c r="E38" s="215"/>
      <c r="F38" s="68"/>
      <c r="G38" s="67"/>
    </row>
    <row r="39" spans="1:7" x14ac:dyDescent="0.25">
      <c r="A39" s="143">
        <v>480890</v>
      </c>
      <c r="B39" s="68" t="s">
        <v>115</v>
      </c>
      <c r="C39" s="92">
        <v>32621156.260000002</v>
      </c>
      <c r="D39" s="68"/>
      <c r="E39" s="215"/>
      <c r="F39" s="68"/>
      <c r="G39" s="67"/>
    </row>
    <row r="40" spans="1:7" x14ac:dyDescent="0.25">
      <c r="A40" s="143"/>
      <c r="B40" s="68"/>
      <c r="C40" s="94"/>
      <c r="D40" s="68"/>
      <c r="E40" s="68"/>
      <c r="F40" s="68"/>
      <c r="G40" s="69"/>
    </row>
    <row r="41" spans="1:7" ht="15.6" x14ac:dyDescent="0.3">
      <c r="A41" s="140">
        <v>5</v>
      </c>
      <c r="B41" s="211" t="s">
        <v>271</v>
      </c>
      <c r="C41" s="211"/>
      <c r="D41" s="211"/>
      <c r="E41" s="211"/>
      <c r="F41" s="211"/>
      <c r="G41" s="101">
        <f>F42+F129+F150+F169</f>
        <v>18244884006.09</v>
      </c>
    </row>
    <row r="42" spans="1:7" ht="15.6" x14ac:dyDescent="0.3">
      <c r="A42" s="141">
        <v>51</v>
      </c>
      <c r="B42" s="216" t="s">
        <v>272</v>
      </c>
      <c r="C42" s="212"/>
      <c r="D42" s="216"/>
      <c r="E42" s="216"/>
      <c r="F42" s="213">
        <f>E43+E50+E53+E62+E67+E80+E87+E118</f>
        <v>2173775164.5599999</v>
      </c>
      <c r="G42" s="93"/>
    </row>
    <row r="43" spans="1:7" x14ac:dyDescent="0.25">
      <c r="A43" s="142">
        <v>5101</v>
      </c>
      <c r="B43" s="72" t="s">
        <v>273</v>
      </c>
      <c r="C43" s="72"/>
      <c r="D43" s="72"/>
      <c r="E43" s="214">
        <f>D44+D46+D48</f>
        <v>846877717</v>
      </c>
      <c r="F43" s="72"/>
      <c r="G43" s="67"/>
    </row>
    <row r="44" spans="1:7" x14ac:dyDescent="0.25">
      <c r="A44" s="144">
        <v>510101</v>
      </c>
      <c r="B44" s="220" t="s">
        <v>274</v>
      </c>
      <c r="C44" s="220"/>
      <c r="D44" s="218">
        <f>C45</f>
        <v>819161657</v>
      </c>
      <c r="E44" s="220"/>
      <c r="F44" s="220"/>
      <c r="G44" s="69"/>
    </row>
    <row r="45" spans="1:7" x14ac:dyDescent="0.25">
      <c r="A45" s="143">
        <v>51010101</v>
      </c>
      <c r="B45" s="68" t="s">
        <v>275</v>
      </c>
      <c r="C45" s="92">
        <v>819161657</v>
      </c>
      <c r="D45" s="68"/>
      <c r="E45" s="68"/>
      <c r="F45" s="68"/>
      <c r="G45" s="69"/>
    </row>
    <row r="46" spans="1:7" x14ac:dyDescent="0.25">
      <c r="A46" s="143">
        <v>510119</v>
      </c>
      <c r="B46" s="68" t="s">
        <v>276</v>
      </c>
      <c r="C46" s="215"/>
      <c r="D46" s="218">
        <f>C47</f>
        <v>25896260</v>
      </c>
      <c r="E46" s="68"/>
      <c r="F46" s="68"/>
      <c r="G46" s="69"/>
    </row>
    <row r="47" spans="1:7" x14ac:dyDescent="0.25">
      <c r="A47" s="143">
        <v>51011901</v>
      </c>
      <c r="B47" s="68" t="s">
        <v>277</v>
      </c>
      <c r="C47" s="92">
        <v>25896260</v>
      </c>
      <c r="D47" s="68"/>
      <c r="E47" s="68"/>
      <c r="F47" s="68"/>
      <c r="G47" s="69"/>
    </row>
    <row r="48" spans="1:7" x14ac:dyDescent="0.25">
      <c r="A48" s="143">
        <v>510123</v>
      </c>
      <c r="B48" s="68" t="s">
        <v>278</v>
      </c>
      <c r="C48" s="68"/>
      <c r="D48" s="218">
        <f>C49</f>
        <v>1819800</v>
      </c>
      <c r="E48" s="68"/>
      <c r="F48" s="68"/>
      <c r="G48" s="69"/>
    </row>
    <row r="49" spans="1:7" x14ac:dyDescent="0.25">
      <c r="A49" s="143">
        <v>51012301</v>
      </c>
      <c r="B49" s="68" t="s">
        <v>279</v>
      </c>
      <c r="C49" s="92">
        <v>1819800</v>
      </c>
      <c r="D49" s="68"/>
      <c r="E49" s="68"/>
      <c r="F49" s="68"/>
      <c r="G49" s="69"/>
    </row>
    <row r="50" spans="1:7" x14ac:dyDescent="0.25">
      <c r="A50" s="142">
        <v>5102</v>
      </c>
      <c r="B50" s="72" t="s">
        <v>280</v>
      </c>
      <c r="C50" s="72"/>
      <c r="D50" s="72"/>
      <c r="E50" s="214">
        <f>D51</f>
        <v>0</v>
      </c>
      <c r="F50" s="68"/>
      <c r="G50" s="69"/>
    </row>
    <row r="51" spans="1:7" x14ac:dyDescent="0.25">
      <c r="A51" s="144">
        <v>510203</v>
      </c>
      <c r="B51" s="220" t="s">
        <v>167</v>
      </c>
      <c r="C51" s="220"/>
      <c r="D51" s="218">
        <f>C52</f>
        <v>0</v>
      </c>
      <c r="E51" s="72"/>
      <c r="F51" s="68"/>
      <c r="G51" s="69"/>
    </row>
    <row r="52" spans="1:7" x14ac:dyDescent="0.25">
      <c r="A52" s="143">
        <v>51020301</v>
      </c>
      <c r="B52" s="68" t="s">
        <v>281</v>
      </c>
      <c r="C52" s="92">
        <v>0</v>
      </c>
      <c r="D52" s="68"/>
      <c r="E52" s="68"/>
      <c r="F52" s="68"/>
      <c r="G52" s="69"/>
    </row>
    <row r="53" spans="1:7" x14ac:dyDescent="0.25">
      <c r="A53" s="142">
        <v>5103</v>
      </c>
      <c r="B53" s="72" t="s">
        <v>282</v>
      </c>
      <c r="C53" s="72"/>
      <c r="D53" s="72"/>
      <c r="E53" s="214">
        <f>D54+D56+D58+D60</f>
        <v>180582400</v>
      </c>
      <c r="F53" s="72"/>
      <c r="G53" s="95"/>
    </row>
    <row r="54" spans="1:7" x14ac:dyDescent="0.25">
      <c r="A54" s="144">
        <v>510302</v>
      </c>
      <c r="B54" s="220" t="s">
        <v>283</v>
      </c>
      <c r="C54" s="220"/>
      <c r="D54" s="218">
        <f>C55</f>
        <v>38245500</v>
      </c>
      <c r="E54" s="68"/>
      <c r="F54" s="68"/>
      <c r="G54" s="69"/>
    </row>
    <row r="55" spans="1:7" x14ac:dyDescent="0.25">
      <c r="A55" s="143">
        <v>51030201</v>
      </c>
      <c r="B55" s="68" t="s">
        <v>284</v>
      </c>
      <c r="C55" s="92">
        <v>38245500</v>
      </c>
      <c r="D55" s="68"/>
      <c r="E55" s="68"/>
      <c r="F55" s="68"/>
      <c r="G55" s="69"/>
    </row>
    <row r="56" spans="1:7" x14ac:dyDescent="0.25">
      <c r="A56" s="144">
        <v>510303</v>
      </c>
      <c r="B56" s="220" t="s">
        <v>285</v>
      </c>
      <c r="C56" s="220"/>
      <c r="D56" s="218">
        <f>C57</f>
        <v>13800</v>
      </c>
      <c r="E56" s="68"/>
      <c r="F56" s="68"/>
      <c r="G56" s="69"/>
    </row>
    <row r="57" spans="1:7" x14ac:dyDescent="0.25">
      <c r="A57" s="143">
        <v>51030301</v>
      </c>
      <c r="B57" s="68" t="s">
        <v>286</v>
      </c>
      <c r="C57" s="92">
        <v>13800</v>
      </c>
      <c r="D57" s="68"/>
      <c r="E57" s="68"/>
      <c r="F57" s="68"/>
      <c r="G57" s="69"/>
    </row>
    <row r="58" spans="1:7" x14ac:dyDescent="0.25">
      <c r="A58" s="144">
        <v>510305</v>
      </c>
      <c r="B58" s="220" t="s">
        <v>287</v>
      </c>
      <c r="C58" s="220"/>
      <c r="D58" s="218">
        <f>C59</f>
        <v>4409800</v>
      </c>
      <c r="E58" s="220"/>
      <c r="F58" s="68"/>
      <c r="G58" s="69"/>
    </row>
    <row r="59" spans="1:7" x14ac:dyDescent="0.25">
      <c r="A59" s="143">
        <v>51030501</v>
      </c>
      <c r="B59" s="68" t="s">
        <v>288</v>
      </c>
      <c r="C59" s="92">
        <v>4409800</v>
      </c>
      <c r="D59" s="68"/>
      <c r="E59" s="68"/>
      <c r="F59" s="68"/>
      <c r="G59" s="69"/>
    </row>
    <row r="60" spans="1:7" x14ac:dyDescent="0.25">
      <c r="A60" s="144">
        <v>510390</v>
      </c>
      <c r="B60" s="220" t="s">
        <v>289</v>
      </c>
      <c r="C60" s="220"/>
      <c r="D60" s="218">
        <f>C61</f>
        <v>137913300</v>
      </c>
      <c r="E60" s="220"/>
      <c r="F60" s="68"/>
      <c r="G60" s="69"/>
    </row>
    <row r="61" spans="1:7" x14ac:dyDescent="0.25">
      <c r="A61" s="143">
        <v>51039001</v>
      </c>
      <c r="B61" s="68" t="s">
        <v>290</v>
      </c>
      <c r="C61" s="92">
        <v>137913300</v>
      </c>
      <c r="D61" s="68"/>
      <c r="E61" s="68"/>
      <c r="F61" s="68"/>
      <c r="G61" s="69"/>
    </row>
    <row r="62" spans="1:7" x14ac:dyDescent="0.25">
      <c r="A62" s="142">
        <v>5104</v>
      </c>
      <c r="B62" s="72" t="s">
        <v>291</v>
      </c>
      <c r="C62" s="94"/>
      <c r="D62" s="68"/>
      <c r="E62" s="214">
        <f>D63+D65</f>
        <v>0</v>
      </c>
      <c r="F62" s="68"/>
      <c r="G62" s="69"/>
    </row>
    <row r="63" spans="1:7" x14ac:dyDescent="0.25">
      <c r="A63" s="144">
        <v>510401</v>
      </c>
      <c r="B63" s="220" t="s">
        <v>292</v>
      </c>
      <c r="C63" s="220"/>
      <c r="D63" s="218">
        <f>C64</f>
        <v>0</v>
      </c>
      <c r="E63" s="68"/>
      <c r="F63" s="68"/>
      <c r="G63" s="69"/>
    </row>
    <row r="64" spans="1:7" x14ac:dyDescent="0.25">
      <c r="A64" s="143">
        <v>51040101</v>
      </c>
      <c r="B64" s="68" t="s">
        <v>293</v>
      </c>
      <c r="C64" s="92">
        <v>0</v>
      </c>
      <c r="D64" s="68"/>
      <c r="E64" s="68"/>
      <c r="F64" s="68"/>
      <c r="G64" s="69"/>
    </row>
    <row r="65" spans="1:7" x14ac:dyDescent="0.25">
      <c r="A65" s="144">
        <v>510402</v>
      </c>
      <c r="B65" s="220" t="s">
        <v>294</v>
      </c>
      <c r="C65" s="220"/>
      <c r="D65" s="218">
        <f>C66</f>
        <v>0</v>
      </c>
      <c r="E65" s="68"/>
      <c r="F65" s="68"/>
      <c r="G65" s="69"/>
    </row>
    <row r="66" spans="1:7" x14ac:dyDescent="0.25">
      <c r="A66" s="143">
        <v>51040201</v>
      </c>
      <c r="B66" s="68" t="s">
        <v>294</v>
      </c>
      <c r="C66" s="92">
        <v>0</v>
      </c>
      <c r="D66" s="68"/>
      <c r="E66" s="68"/>
      <c r="F66" s="68"/>
      <c r="G66" s="69"/>
    </row>
    <row r="67" spans="1:7" x14ac:dyDescent="0.25">
      <c r="A67" s="142">
        <v>5107</v>
      </c>
      <c r="B67" s="72" t="s">
        <v>295</v>
      </c>
      <c r="C67" s="72"/>
      <c r="D67" s="72"/>
      <c r="E67" s="214">
        <f>D68+D70+D72+D74+D76+D78</f>
        <v>372769170</v>
      </c>
      <c r="F67" s="68"/>
      <c r="G67" s="69"/>
    </row>
    <row r="68" spans="1:7" x14ac:dyDescent="0.25">
      <c r="A68" s="144">
        <v>510701</v>
      </c>
      <c r="B68" s="220" t="s">
        <v>89</v>
      </c>
      <c r="C68" s="220"/>
      <c r="D68" s="218">
        <f>C69</f>
        <v>65335996</v>
      </c>
      <c r="E68" s="68"/>
      <c r="F68" s="68"/>
      <c r="G68" s="69"/>
    </row>
    <row r="69" spans="1:7" x14ac:dyDescent="0.25">
      <c r="A69" s="143">
        <v>51070101</v>
      </c>
      <c r="B69" s="68" t="s">
        <v>296</v>
      </c>
      <c r="C69" s="92">
        <v>65335996</v>
      </c>
      <c r="D69" s="68"/>
      <c r="E69" s="68"/>
      <c r="F69" s="68"/>
      <c r="G69" s="69"/>
    </row>
    <row r="70" spans="1:7" x14ac:dyDescent="0.25">
      <c r="A70" s="144">
        <v>510702</v>
      </c>
      <c r="B70" s="220" t="s">
        <v>88</v>
      </c>
      <c r="C70" s="220"/>
      <c r="D70" s="218">
        <f>C71</f>
        <v>99479026</v>
      </c>
      <c r="E70" s="68"/>
      <c r="F70" s="68"/>
      <c r="G70" s="69"/>
    </row>
    <row r="71" spans="1:7" x14ac:dyDescent="0.25">
      <c r="A71" s="143">
        <v>51070201</v>
      </c>
      <c r="B71" s="68" t="s">
        <v>297</v>
      </c>
      <c r="C71" s="92">
        <v>99479026</v>
      </c>
      <c r="D71" s="68"/>
      <c r="E71" s="68"/>
      <c r="F71" s="68"/>
      <c r="G71" s="69"/>
    </row>
    <row r="72" spans="1:7" x14ac:dyDescent="0.25">
      <c r="A72" s="144">
        <v>510703</v>
      </c>
      <c r="B72" s="220" t="s">
        <v>298</v>
      </c>
      <c r="C72" s="220"/>
      <c r="D72" s="218">
        <f>C73</f>
        <v>0</v>
      </c>
      <c r="E72" s="68"/>
      <c r="F72" s="68"/>
      <c r="G72" s="69"/>
    </row>
    <row r="73" spans="1:7" x14ac:dyDescent="0.25">
      <c r="A73" s="143">
        <v>51070301</v>
      </c>
      <c r="B73" s="68" t="s">
        <v>299</v>
      </c>
      <c r="C73" s="92">
        <v>0</v>
      </c>
      <c r="D73" s="68"/>
      <c r="E73" s="68"/>
      <c r="F73" s="68"/>
      <c r="G73" s="69"/>
    </row>
    <row r="74" spans="1:7" x14ac:dyDescent="0.25">
      <c r="A74" s="144">
        <v>510704</v>
      </c>
      <c r="B74" s="220" t="s">
        <v>90</v>
      </c>
      <c r="C74" s="220"/>
      <c r="D74" s="218">
        <f>C75</f>
        <v>46500829</v>
      </c>
      <c r="E74" s="68"/>
      <c r="F74" s="68"/>
      <c r="G74" s="69"/>
    </row>
    <row r="75" spans="1:7" x14ac:dyDescent="0.25">
      <c r="A75" s="143">
        <v>51070401</v>
      </c>
      <c r="B75" s="68" t="s">
        <v>300</v>
      </c>
      <c r="C75" s="92">
        <v>46500829</v>
      </c>
      <c r="D75" s="68"/>
      <c r="E75" s="68"/>
      <c r="F75" s="68"/>
      <c r="G75" s="69"/>
    </row>
    <row r="76" spans="1:7" x14ac:dyDescent="0.25">
      <c r="A76" s="144">
        <v>510705</v>
      </c>
      <c r="B76" s="220" t="s">
        <v>301</v>
      </c>
      <c r="C76" s="220"/>
      <c r="D76" s="218">
        <f>C77</f>
        <v>5587825</v>
      </c>
      <c r="E76" s="68"/>
      <c r="F76" s="68"/>
      <c r="G76" s="69"/>
    </row>
    <row r="77" spans="1:7" x14ac:dyDescent="0.25">
      <c r="A77" s="143">
        <v>51070501</v>
      </c>
      <c r="B77" s="68" t="s">
        <v>302</v>
      </c>
      <c r="C77" s="92">
        <v>5587825</v>
      </c>
      <c r="D77" s="68"/>
      <c r="E77" s="68"/>
      <c r="F77" s="68"/>
      <c r="G77" s="69"/>
    </row>
    <row r="78" spans="1:7" x14ac:dyDescent="0.25">
      <c r="A78" s="144">
        <v>510706</v>
      </c>
      <c r="B78" s="220" t="s">
        <v>303</v>
      </c>
      <c r="C78" s="220"/>
      <c r="D78" s="218">
        <f>C79</f>
        <v>155865494</v>
      </c>
      <c r="E78" s="68"/>
      <c r="F78" s="68"/>
      <c r="G78" s="69"/>
    </row>
    <row r="79" spans="1:7" x14ac:dyDescent="0.25">
      <c r="A79" s="143">
        <v>51070601</v>
      </c>
      <c r="B79" s="68" t="s">
        <v>304</v>
      </c>
      <c r="C79" s="92">
        <v>155865494</v>
      </c>
      <c r="D79" s="68"/>
      <c r="E79" s="68"/>
      <c r="F79" s="68"/>
      <c r="G79" s="69"/>
    </row>
    <row r="80" spans="1:7" x14ac:dyDescent="0.25">
      <c r="A80" s="142">
        <v>5108</v>
      </c>
      <c r="B80" s="72" t="s">
        <v>305</v>
      </c>
      <c r="C80" s="72"/>
      <c r="D80" s="72"/>
      <c r="E80" s="214">
        <f>D81+D85</f>
        <v>7625500</v>
      </c>
      <c r="F80" s="68"/>
      <c r="G80" s="69"/>
    </row>
    <row r="81" spans="1:7" x14ac:dyDescent="0.25">
      <c r="A81" s="144">
        <v>510803</v>
      </c>
      <c r="B81" s="220" t="s">
        <v>306</v>
      </c>
      <c r="C81" s="198"/>
      <c r="D81" s="218">
        <f>SUM(C82:C84)</f>
        <v>6835500</v>
      </c>
      <c r="E81" s="68"/>
      <c r="F81" s="68"/>
      <c r="G81" s="69"/>
    </row>
    <row r="82" spans="1:7" x14ac:dyDescent="0.25">
      <c r="A82" s="143">
        <v>51080301</v>
      </c>
      <c r="B82" s="68" t="s">
        <v>307</v>
      </c>
      <c r="C82" s="94">
        <v>0</v>
      </c>
      <c r="D82" s="68"/>
      <c r="E82" s="68"/>
      <c r="F82" s="68"/>
      <c r="G82" s="69"/>
    </row>
    <row r="83" spans="1:7" x14ac:dyDescent="0.25">
      <c r="A83" s="143">
        <v>51080302</v>
      </c>
      <c r="B83" s="68" t="s">
        <v>308</v>
      </c>
      <c r="C83" s="94">
        <v>325000</v>
      </c>
      <c r="D83" s="68"/>
      <c r="E83" s="68"/>
      <c r="F83" s="68"/>
      <c r="G83" s="69"/>
    </row>
    <row r="84" spans="1:7" x14ac:dyDescent="0.25">
      <c r="A84" s="143">
        <v>51080303</v>
      </c>
      <c r="B84" s="68" t="s">
        <v>309</v>
      </c>
      <c r="C84" s="92">
        <v>6510500</v>
      </c>
      <c r="D84" s="68"/>
      <c r="E84" s="68"/>
      <c r="F84" s="68"/>
      <c r="G84" s="69"/>
    </row>
    <row r="85" spans="1:7" x14ac:dyDescent="0.25">
      <c r="A85" s="144">
        <v>510804</v>
      </c>
      <c r="B85" s="220" t="s">
        <v>306</v>
      </c>
      <c r="C85" s="198"/>
      <c r="D85" s="218">
        <f>C86</f>
        <v>790000</v>
      </c>
      <c r="E85" s="68"/>
      <c r="F85" s="68"/>
      <c r="G85" s="69"/>
    </row>
    <row r="86" spans="1:7" x14ac:dyDescent="0.25">
      <c r="A86" s="143">
        <v>51080401</v>
      </c>
      <c r="B86" s="68" t="s">
        <v>310</v>
      </c>
      <c r="C86" s="92">
        <v>790000</v>
      </c>
      <c r="D86" s="68"/>
      <c r="E86" s="68"/>
      <c r="F86" s="68"/>
      <c r="G86" s="69"/>
    </row>
    <row r="87" spans="1:7" x14ac:dyDescent="0.25">
      <c r="A87" s="142">
        <v>5111</v>
      </c>
      <c r="B87" s="72" t="s">
        <v>311</v>
      </c>
      <c r="C87" s="72"/>
      <c r="D87" s="72"/>
      <c r="E87" s="214">
        <f>D88+D90+D92+D95+D97+D99+D101+D103+D105+D107+D109+D111+D113+D116</f>
        <v>571184822</v>
      </c>
      <c r="F87" s="68"/>
      <c r="G87" s="69"/>
    </row>
    <row r="88" spans="1:7" x14ac:dyDescent="0.25">
      <c r="A88" s="144">
        <v>511110</v>
      </c>
      <c r="B88" s="220" t="s">
        <v>312</v>
      </c>
      <c r="C88" s="220"/>
      <c r="D88" s="218">
        <f>C89</f>
        <v>23999760</v>
      </c>
      <c r="E88" s="214"/>
      <c r="F88" s="68"/>
      <c r="G88" s="69"/>
    </row>
    <row r="89" spans="1:7" x14ac:dyDescent="0.25">
      <c r="A89" s="143">
        <v>51111001</v>
      </c>
      <c r="B89" s="68" t="s">
        <v>313</v>
      </c>
      <c r="C89" s="92">
        <v>23999760</v>
      </c>
      <c r="D89" s="68"/>
      <c r="E89" s="214"/>
      <c r="F89" s="68"/>
      <c r="G89" s="69"/>
    </row>
    <row r="90" spans="1:7" x14ac:dyDescent="0.25">
      <c r="A90" s="144">
        <v>511114</v>
      </c>
      <c r="B90" s="220" t="s">
        <v>314</v>
      </c>
      <c r="C90" s="220"/>
      <c r="D90" s="218">
        <f>C91</f>
        <v>19998778</v>
      </c>
      <c r="E90" s="68"/>
      <c r="F90" s="68"/>
      <c r="G90" s="69"/>
    </row>
    <row r="91" spans="1:7" x14ac:dyDescent="0.25">
      <c r="A91" s="143">
        <v>51111401</v>
      </c>
      <c r="B91" s="68" t="s">
        <v>315</v>
      </c>
      <c r="C91" s="92">
        <v>19998778</v>
      </c>
      <c r="D91" s="68"/>
      <c r="E91" s="68"/>
      <c r="F91" s="68"/>
      <c r="G91" s="69"/>
    </row>
    <row r="92" spans="1:7" x14ac:dyDescent="0.25">
      <c r="A92" s="144">
        <v>511115</v>
      </c>
      <c r="B92" s="220" t="s">
        <v>316</v>
      </c>
      <c r="C92" s="220"/>
      <c r="D92" s="218">
        <f>SUM(C93:C94)</f>
        <v>6177990</v>
      </c>
      <c r="E92" s="68"/>
      <c r="F92" s="68"/>
      <c r="G92" s="69"/>
    </row>
    <row r="93" spans="1:7" x14ac:dyDescent="0.25">
      <c r="A93" s="143">
        <v>51111501</v>
      </c>
      <c r="B93" s="68" t="s">
        <v>317</v>
      </c>
      <c r="C93" s="215">
        <v>735000</v>
      </c>
      <c r="D93" s="68"/>
      <c r="E93" s="68"/>
      <c r="F93" s="68"/>
      <c r="G93" s="69"/>
    </row>
    <row r="94" spans="1:7" x14ac:dyDescent="0.25">
      <c r="A94" s="143">
        <v>51111503</v>
      </c>
      <c r="B94" s="68" t="s">
        <v>318</v>
      </c>
      <c r="C94" s="92">
        <v>5442990</v>
      </c>
      <c r="D94" s="68"/>
      <c r="E94" s="68"/>
      <c r="F94" s="68"/>
      <c r="G94" s="69"/>
    </row>
    <row r="95" spans="1:7" x14ac:dyDescent="0.25">
      <c r="A95" s="144">
        <v>511117</v>
      </c>
      <c r="B95" s="220" t="s">
        <v>319</v>
      </c>
      <c r="C95" s="220"/>
      <c r="D95" s="218">
        <f>C96</f>
        <v>22584936</v>
      </c>
      <c r="E95" s="68"/>
      <c r="F95" s="68"/>
      <c r="G95" s="69"/>
    </row>
    <row r="96" spans="1:7" x14ac:dyDescent="0.25">
      <c r="A96" s="143">
        <v>51111701</v>
      </c>
      <c r="B96" s="68" t="s">
        <v>320</v>
      </c>
      <c r="C96" s="92">
        <v>22584936</v>
      </c>
      <c r="D96" s="68"/>
      <c r="E96" s="68"/>
      <c r="F96" s="68"/>
      <c r="G96" s="69"/>
    </row>
    <row r="97" spans="1:7" x14ac:dyDescent="0.25">
      <c r="A97" s="144">
        <v>511119</v>
      </c>
      <c r="B97" s="220" t="s">
        <v>74</v>
      </c>
      <c r="C97" s="220"/>
      <c r="D97" s="218">
        <f>C98</f>
        <v>76818229</v>
      </c>
      <c r="E97" s="68"/>
      <c r="F97" s="68"/>
      <c r="G97" s="69"/>
    </row>
    <row r="98" spans="1:7" x14ac:dyDescent="0.25">
      <c r="A98" s="143">
        <v>51111901</v>
      </c>
      <c r="B98" s="68" t="s">
        <v>321</v>
      </c>
      <c r="C98" s="92">
        <v>76818229</v>
      </c>
      <c r="D98" s="68"/>
      <c r="E98" s="68"/>
      <c r="F98" s="68"/>
      <c r="G98" s="69"/>
    </row>
    <row r="99" spans="1:7" x14ac:dyDescent="0.25">
      <c r="A99" s="144">
        <v>511123</v>
      </c>
      <c r="B99" s="220" t="s">
        <v>322</v>
      </c>
      <c r="C99" s="220"/>
      <c r="D99" s="218">
        <f>C100</f>
        <v>0</v>
      </c>
      <c r="E99" s="68"/>
      <c r="F99" s="68"/>
      <c r="G99" s="69"/>
    </row>
    <row r="100" spans="1:7" x14ac:dyDescent="0.25">
      <c r="A100" s="143">
        <v>51112301</v>
      </c>
      <c r="B100" s="68" t="s">
        <v>323</v>
      </c>
      <c r="C100" s="92">
        <v>0</v>
      </c>
      <c r="D100" s="68"/>
      <c r="E100" s="68"/>
      <c r="F100" s="68"/>
      <c r="G100" s="69"/>
    </row>
    <row r="101" spans="1:7" x14ac:dyDescent="0.25">
      <c r="A101" s="144">
        <v>511125</v>
      </c>
      <c r="B101" s="220" t="s">
        <v>324</v>
      </c>
      <c r="C101" s="220"/>
      <c r="D101" s="218">
        <f>C102</f>
        <v>55895303</v>
      </c>
      <c r="E101" s="68"/>
      <c r="F101" s="68"/>
      <c r="G101" s="69"/>
    </row>
    <row r="102" spans="1:7" x14ac:dyDescent="0.25">
      <c r="A102" s="143">
        <v>51112501</v>
      </c>
      <c r="B102" s="68" t="s">
        <v>325</v>
      </c>
      <c r="C102" s="92">
        <v>55895303</v>
      </c>
      <c r="D102" s="68"/>
      <c r="E102" s="68"/>
      <c r="F102" s="68"/>
      <c r="G102" s="69"/>
    </row>
    <row r="103" spans="1:7" x14ac:dyDescent="0.25">
      <c r="A103" s="144">
        <v>511140</v>
      </c>
      <c r="B103" s="220" t="s">
        <v>326</v>
      </c>
      <c r="C103" s="220"/>
      <c r="D103" s="218">
        <f>C104</f>
        <v>61701648</v>
      </c>
      <c r="E103" s="68"/>
      <c r="F103" s="68"/>
      <c r="G103" s="69"/>
    </row>
    <row r="104" spans="1:7" x14ac:dyDescent="0.25">
      <c r="A104" s="143">
        <v>51114001</v>
      </c>
      <c r="B104" s="68" t="s">
        <v>327</v>
      </c>
      <c r="C104" s="92">
        <v>61701648</v>
      </c>
      <c r="D104" s="68"/>
      <c r="E104" s="68"/>
      <c r="F104" s="68"/>
      <c r="G104" s="69"/>
    </row>
    <row r="105" spans="1:7" x14ac:dyDescent="0.25">
      <c r="A105" s="144">
        <v>511146</v>
      </c>
      <c r="B105" s="220" t="s">
        <v>328</v>
      </c>
      <c r="C105" s="220"/>
      <c r="D105" s="218">
        <f>C106</f>
        <v>6169903</v>
      </c>
      <c r="E105" s="68"/>
      <c r="F105" s="68"/>
      <c r="G105" s="69"/>
    </row>
    <row r="106" spans="1:7" x14ac:dyDescent="0.25">
      <c r="A106" s="143">
        <v>511146</v>
      </c>
      <c r="B106" s="68" t="s">
        <v>328</v>
      </c>
      <c r="C106" s="92">
        <v>6169903</v>
      </c>
      <c r="D106" s="68"/>
      <c r="E106" s="68"/>
      <c r="F106" s="68"/>
      <c r="G106" s="69"/>
    </row>
    <row r="107" spans="1:7" x14ac:dyDescent="0.25">
      <c r="A107" s="144">
        <v>511149</v>
      </c>
      <c r="B107" s="220" t="s">
        <v>329</v>
      </c>
      <c r="C107" s="220"/>
      <c r="D107" s="218">
        <f>C108</f>
        <v>15810600</v>
      </c>
      <c r="E107" s="68"/>
      <c r="F107" s="68"/>
      <c r="G107" s="69"/>
    </row>
    <row r="108" spans="1:7" x14ac:dyDescent="0.25">
      <c r="A108" s="143">
        <v>51114901</v>
      </c>
      <c r="B108" s="68" t="s">
        <v>330</v>
      </c>
      <c r="C108" s="92">
        <v>15810600</v>
      </c>
      <c r="D108" s="68"/>
      <c r="E108" s="68"/>
      <c r="F108" s="68"/>
      <c r="G108" s="69"/>
    </row>
    <row r="109" spans="1:7" x14ac:dyDescent="0.25">
      <c r="A109" s="144">
        <v>511163</v>
      </c>
      <c r="B109" s="220" t="s">
        <v>331</v>
      </c>
      <c r="C109" s="220"/>
      <c r="D109" s="218">
        <f>C110</f>
        <v>4102000</v>
      </c>
      <c r="E109" s="68"/>
      <c r="F109" s="68"/>
      <c r="G109" s="69"/>
    </row>
    <row r="110" spans="1:7" x14ac:dyDescent="0.25">
      <c r="A110" s="143">
        <v>511163</v>
      </c>
      <c r="B110" s="68" t="s">
        <v>331</v>
      </c>
      <c r="C110" s="92">
        <v>4102000</v>
      </c>
      <c r="D110" s="68"/>
      <c r="E110" s="68"/>
      <c r="F110" s="68"/>
      <c r="G110" s="69"/>
    </row>
    <row r="111" spans="1:7" x14ac:dyDescent="0.25">
      <c r="A111" s="144">
        <v>511179</v>
      </c>
      <c r="B111" s="220" t="s">
        <v>75</v>
      </c>
      <c r="C111" s="220"/>
      <c r="D111" s="218">
        <f>C112</f>
        <v>232384953</v>
      </c>
      <c r="E111" s="68"/>
      <c r="F111" s="68"/>
      <c r="G111" s="69"/>
    </row>
    <row r="112" spans="1:7" x14ac:dyDescent="0.25">
      <c r="A112" s="143">
        <v>51117901</v>
      </c>
      <c r="B112" s="68" t="s">
        <v>332</v>
      </c>
      <c r="C112" s="92">
        <v>232384953</v>
      </c>
      <c r="D112" s="68"/>
      <c r="E112" s="68"/>
      <c r="F112" s="68"/>
      <c r="G112" s="69"/>
    </row>
    <row r="113" spans="1:7" x14ac:dyDescent="0.25">
      <c r="A113" s="144">
        <v>511180</v>
      </c>
      <c r="B113" s="220" t="s">
        <v>76</v>
      </c>
      <c r="C113" s="220"/>
      <c r="D113" s="218">
        <f>SUM(C114:C115)</f>
        <v>45389602</v>
      </c>
      <c r="E113" s="68"/>
      <c r="F113" s="68"/>
      <c r="G113" s="69"/>
    </row>
    <row r="114" spans="1:7" x14ac:dyDescent="0.25">
      <c r="A114" s="143">
        <v>51118001</v>
      </c>
      <c r="B114" s="68" t="s">
        <v>333</v>
      </c>
      <c r="C114" s="215">
        <v>389602</v>
      </c>
      <c r="D114" s="218"/>
      <c r="E114" s="68"/>
      <c r="F114" s="68"/>
      <c r="G114" s="69"/>
    </row>
    <row r="115" spans="1:7" x14ac:dyDescent="0.25">
      <c r="A115" s="143">
        <v>51118002</v>
      </c>
      <c r="B115" s="68" t="s">
        <v>334</v>
      </c>
      <c r="C115" s="92">
        <v>45000000</v>
      </c>
      <c r="D115" s="68"/>
      <c r="E115" s="68"/>
      <c r="F115" s="68"/>
      <c r="G115" s="69"/>
    </row>
    <row r="116" spans="1:7" x14ac:dyDescent="0.25">
      <c r="A116" s="144">
        <v>511190</v>
      </c>
      <c r="B116" s="220" t="s">
        <v>335</v>
      </c>
      <c r="C116" s="220"/>
      <c r="D116" s="218">
        <f>C117</f>
        <v>151120</v>
      </c>
      <c r="E116" s="68"/>
      <c r="F116" s="68"/>
      <c r="G116" s="69"/>
    </row>
    <row r="117" spans="1:7" x14ac:dyDescent="0.25">
      <c r="A117" s="143">
        <v>51119007</v>
      </c>
      <c r="B117" s="68" t="s">
        <v>336</v>
      </c>
      <c r="C117" s="92">
        <v>151120</v>
      </c>
      <c r="D117" s="68"/>
      <c r="E117" s="68"/>
      <c r="F117" s="68"/>
      <c r="G117" s="69"/>
    </row>
    <row r="118" spans="1:7" x14ac:dyDescent="0.25">
      <c r="A118" s="142">
        <v>5120</v>
      </c>
      <c r="B118" s="72" t="s">
        <v>337</v>
      </c>
      <c r="C118" s="72"/>
      <c r="D118" s="72"/>
      <c r="E118" s="214">
        <f>D119+D121+D123+D125+D127</f>
        <v>194735555.56</v>
      </c>
      <c r="F118" s="68"/>
      <c r="G118" s="69"/>
    </row>
    <row r="119" spans="1:7" x14ac:dyDescent="0.25">
      <c r="A119" s="144">
        <v>512001</v>
      </c>
      <c r="B119" s="220" t="s">
        <v>338</v>
      </c>
      <c r="C119" s="220"/>
      <c r="D119" s="218">
        <f>C120</f>
        <v>21044200</v>
      </c>
      <c r="E119" s="68"/>
      <c r="F119" s="68"/>
      <c r="G119" s="69"/>
    </row>
    <row r="120" spans="1:7" x14ac:dyDescent="0.25">
      <c r="A120" s="143">
        <v>512001</v>
      </c>
      <c r="B120" s="68" t="s">
        <v>338</v>
      </c>
      <c r="C120" s="92">
        <v>21044200</v>
      </c>
      <c r="D120" s="68"/>
      <c r="E120" s="68"/>
      <c r="F120" s="68"/>
      <c r="G120" s="69"/>
    </row>
    <row r="121" spans="1:7" x14ac:dyDescent="0.25">
      <c r="A121" s="144">
        <v>512002</v>
      </c>
      <c r="B121" s="220" t="s">
        <v>339</v>
      </c>
      <c r="C121" s="220"/>
      <c r="D121" s="218">
        <f>C122</f>
        <v>121380829</v>
      </c>
      <c r="E121" s="68"/>
      <c r="F121" s="68"/>
      <c r="G121" s="69"/>
    </row>
    <row r="122" spans="1:7" x14ac:dyDescent="0.25">
      <c r="A122" s="143">
        <v>512002</v>
      </c>
      <c r="B122" s="68" t="s">
        <v>339</v>
      </c>
      <c r="C122" s="92">
        <v>121380829</v>
      </c>
      <c r="D122" s="68"/>
      <c r="E122" s="68"/>
      <c r="F122" s="68"/>
      <c r="G122" s="69"/>
    </row>
    <row r="123" spans="1:7" x14ac:dyDescent="0.25">
      <c r="A123" s="144">
        <v>512010</v>
      </c>
      <c r="B123" s="220" t="s">
        <v>340</v>
      </c>
      <c r="C123" s="220"/>
      <c r="D123" s="218">
        <f>C124</f>
        <v>0</v>
      </c>
      <c r="E123" s="68"/>
      <c r="F123" s="68"/>
      <c r="G123" s="69"/>
    </row>
    <row r="124" spans="1:7" x14ac:dyDescent="0.25">
      <c r="A124" s="143">
        <v>51201001</v>
      </c>
      <c r="B124" s="68" t="s">
        <v>340</v>
      </c>
      <c r="C124" s="92">
        <v>0</v>
      </c>
      <c r="D124" s="68"/>
      <c r="E124" s="68"/>
      <c r="F124" s="68"/>
      <c r="G124" s="69"/>
    </row>
    <row r="125" spans="1:7" x14ac:dyDescent="0.25">
      <c r="A125" s="144">
        <v>512024</v>
      </c>
      <c r="B125" s="220" t="s">
        <v>341</v>
      </c>
      <c r="C125" s="220"/>
      <c r="D125" s="218">
        <f>C126</f>
        <v>52310526.560000002</v>
      </c>
      <c r="E125" s="68"/>
      <c r="F125" s="68"/>
      <c r="G125" s="69"/>
    </row>
    <row r="126" spans="1:7" x14ac:dyDescent="0.25">
      <c r="A126" s="143">
        <v>512024</v>
      </c>
      <c r="B126" s="68" t="s">
        <v>341</v>
      </c>
      <c r="C126" s="92">
        <v>52310526.560000002</v>
      </c>
      <c r="D126" s="68"/>
      <c r="E126" s="68"/>
      <c r="F126" s="68"/>
      <c r="G126" s="69"/>
    </row>
    <row r="127" spans="1:7" x14ac:dyDescent="0.25">
      <c r="A127" s="144">
        <v>512026</v>
      </c>
      <c r="B127" s="220" t="s">
        <v>341</v>
      </c>
      <c r="C127" s="218"/>
      <c r="D127" s="218">
        <f>C128</f>
        <v>0</v>
      </c>
      <c r="E127" s="68"/>
      <c r="F127" s="68"/>
      <c r="G127" s="69"/>
    </row>
    <row r="128" spans="1:7" x14ac:dyDescent="0.25">
      <c r="A128" s="143">
        <v>512026</v>
      </c>
      <c r="B128" s="68" t="s">
        <v>342</v>
      </c>
      <c r="C128" s="92">
        <v>0</v>
      </c>
      <c r="D128" s="68"/>
      <c r="E128" s="68"/>
      <c r="F128" s="68"/>
      <c r="G128" s="73"/>
    </row>
    <row r="129" spans="1:7" ht="15.6" x14ac:dyDescent="0.3">
      <c r="A129" s="141">
        <v>53</v>
      </c>
      <c r="B129" s="216" t="s">
        <v>446</v>
      </c>
      <c r="C129" s="216"/>
      <c r="D129" s="216"/>
      <c r="E129" s="216"/>
      <c r="F129" s="213">
        <f>E130+E133+E144</f>
        <v>230829158</v>
      </c>
      <c r="G129" s="93"/>
    </row>
    <row r="130" spans="1:7" x14ac:dyDescent="0.25">
      <c r="A130" s="142">
        <v>5304</v>
      </c>
      <c r="B130" s="72" t="s">
        <v>343</v>
      </c>
      <c r="C130" s="72"/>
      <c r="D130" s="72"/>
      <c r="E130" s="214">
        <f>D131</f>
        <v>38914862</v>
      </c>
      <c r="F130" s="72"/>
      <c r="G130" s="69"/>
    </row>
    <row r="131" spans="1:7" x14ac:dyDescent="0.25">
      <c r="A131" s="144">
        <v>530405</v>
      </c>
      <c r="B131" s="220" t="s">
        <v>195</v>
      </c>
      <c r="C131" s="220"/>
      <c r="D131" s="218">
        <f>C132</f>
        <v>38914862</v>
      </c>
      <c r="E131" s="68"/>
      <c r="F131" s="68"/>
      <c r="G131" s="69"/>
    </row>
    <row r="132" spans="1:7" x14ac:dyDescent="0.25">
      <c r="A132" s="143">
        <v>530405</v>
      </c>
      <c r="B132" s="68" t="s">
        <v>195</v>
      </c>
      <c r="C132" s="92">
        <v>38914862</v>
      </c>
      <c r="D132" s="68"/>
      <c r="E132" s="68"/>
      <c r="F132" s="68"/>
      <c r="G132" s="69"/>
    </row>
    <row r="133" spans="1:7" x14ac:dyDescent="0.25">
      <c r="A133" s="142">
        <v>5360</v>
      </c>
      <c r="B133" s="72" t="s">
        <v>444</v>
      </c>
      <c r="C133" s="72"/>
      <c r="D133" s="72"/>
      <c r="E133" s="214">
        <f>D134+D136+D138+D140+D142</f>
        <v>189061404</v>
      </c>
      <c r="F133" s="72"/>
      <c r="G133" s="69"/>
    </row>
    <row r="134" spans="1:7" x14ac:dyDescent="0.25">
      <c r="A134" s="144">
        <v>536001</v>
      </c>
      <c r="B134" s="220" t="s">
        <v>344</v>
      </c>
      <c r="C134" s="220"/>
      <c r="D134" s="218">
        <f>C135</f>
        <v>155545530</v>
      </c>
      <c r="E134" s="68"/>
      <c r="F134" s="68"/>
      <c r="G134" s="69"/>
    </row>
    <row r="135" spans="1:7" x14ac:dyDescent="0.25">
      <c r="A135" s="143">
        <v>536001</v>
      </c>
      <c r="B135" s="68" t="s">
        <v>344</v>
      </c>
      <c r="C135" s="92">
        <v>155545530</v>
      </c>
      <c r="D135" s="68"/>
      <c r="E135" s="68"/>
      <c r="F135" s="68"/>
      <c r="G135" s="69"/>
    </row>
    <row r="136" spans="1:7" x14ac:dyDescent="0.25">
      <c r="A136" s="144">
        <v>536004</v>
      </c>
      <c r="B136" s="220" t="s">
        <v>345</v>
      </c>
      <c r="C136" s="220"/>
      <c r="D136" s="218">
        <f>C137</f>
        <v>6725256</v>
      </c>
      <c r="E136" s="68"/>
      <c r="F136" s="68"/>
      <c r="G136" s="69"/>
    </row>
    <row r="137" spans="1:7" x14ac:dyDescent="0.25">
      <c r="A137" s="143">
        <v>536004</v>
      </c>
      <c r="B137" s="68" t="s">
        <v>345</v>
      </c>
      <c r="C137" s="92">
        <v>6725256</v>
      </c>
      <c r="D137" s="68"/>
      <c r="E137" s="68"/>
      <c r="F137" s="68"/>
      <c r="G137" s="69"/>
    </row>
    <row r="138" spans="1:7" x14ac:dyDescent="0.25">
      <c r="A138" s="144">
        <v>536006</v>
      </c>
      <c r="B138" s="220" t="s">
        <v>346</v>
      </c>
      <c r="C138" s="220"/>
      <c r="D138" s="218">
        <f>C139</f>
        <v>1899156</v>
      </c>
      <c r="E138" s="68"/>
      <c r="F138" s="68"/>
      <c r="G138" s="69"/>
    </row>
    <row r="139" spans="1:7" x14ac:dyDescent="0.25">
      <c r="A139" s="143">
        <v>536006</v>
      </c>
      <c r="B139" s="68" t="s">
        <v>346</v>
      </c>
      <c r="C139" s="92">
        <v>1899156</v>
      </c>
      <c r="D139" s="68"/>
      <c r="E139" s="68"/>
      <c r="F139" s="68"/>
      <c r="G139" s="69"/>
    </row>
    <row r="140" spans="1:7" x14ac:dyDescent="0.25">
      <c r="A140" s="144">
        <v>536007</v>
      </c>
      <c r="B140" s="220" t="s">
        <v>347</v>
      </c>
      <c r="C140" s="220"/>
      <c r="D140" s="218">
        <f>C141</f>
        <v>18551178</v>
      </c>
      <c r="E140" s="68"/>
      <c r="F140" s="68"/>
      <c r="G140" s="69"/>
    </row>
    <row r="141" spans="1:7" x14ac:dyDescent="0.25">
      <c r="A141" s="143">
        <v>536007</v>
      </c>
      <c r="B141" s="68" t="s">
        <v>347</v>
      </c>
      <c r="C141" s="92">
        <v>18551178</v>
      </c>
      <c r="D141" s="68"/>
      <c r="E141" s="68"/>
      <c r="F141" s="68"/>
      <c r="G141" s="69"/>
    </row>
    <row r="142" spans="1:7" x14ac:dyDescent="0.25">
      <c r="A142" s="144">
        <v>536008</v>
      </c>
      <c r="B142" s="220" t="s">
        <v>348</v>
      </c>
      <c r="C142" s="220"/>
      <c r="D142" s="218">
        <f>C143</f>
        <v>6340284</v>
      </c>
      <c r="E142" s="68"/>
      <c r="F142" s="68"/>
      <c r="G142" s="69"/>
    </row>
    <row r="143" spans="1:7" x14ac:dyDescent="0.25">
      <c r="A143" s="143">
        <v>536008</v>
      </c>
      <c r="B143" s="68" t="s">
        <v>348</v>
      </c>
      <c r="C143" s="92">
        <v>6340284</v>
      </c>
      <c r="D143" s="68"/>
      <c r="E143" s="68"/>
      <c r="F143" s="68"/>
      <c r="G143" s="69"/>
    </row>
    <row r="144" spans="1:7" x14ac:dyDescent="0.25">
      <c r="A144" s="142">
        <v>5366</v>
      </c>
      <c r="B144" s="72" t="s">
        <v>343</v>
      </c>
      <c r="C144" s="72"/>
      <c r="D144" s="72"/>
      <c r="E144" s="214">
        <f>D145</f>
        <v>2852892</v>
      </c>
      <c r="F144" s="68"/>
      <c r="G144" s="69"/>
    </row>
    <row r="145" spans="1:9" x14ac:dyDescent="0.25">
      <c r="A145" s="144">
        <v>534702</v>
      </c>
      <c r="B145" s="220" t="s">
        <v>349</v>
      </c>
      <c r="C145" s="220"/>
      <c r="D145" s="218">
        <f>C146</f>
        <v>2852892</v>
      </c>
      <c r="E145" s="68"/>
      <c r="F145" s="68"/>
      <c r="G145" s="69"/>
    </row>
    <row r="146" spans="1:9" x14ac:dyDescent="0.25">
      <c r="A146" s="143">
        <v>534702</v>
      </c>
      <c r="B146" s="68" t="s">
        <v>349</v>
      </c>
      <c r="C146" s="92">
        <v>2852892</v>
      </c>
      <c r="D146" s="68"/>
      <c r="E146" s="68"/>
      <c r="F146" s="68"/>
      <c r="G146" s="69"/>
    </row>
    <row r="147" spans="1:9" x14ac:dyDescent="0.25">
      <c r="A147" s="143"/>
      <c r="B147" s="68"/>
      <c r="C147" s="94"/>
      <c r="D147" s="68"/>
      <c r="E147" s="68"/>
      <c r="F147" s="68"/>
      <c r="G147" s="69"/>
    </row>
    <row r="148" spans="1:9" x14ac:dyDescent="0.25">
      <c r="A148" s="143"/>
      <c r="B148" s="68"/>
      <c r="C148" s="94"/>
      <c r="D148" s="68"/>
      <c r="E148" s="68"/>
      <c r="F148" s="68"/>
      <c r="G148" s="69"/>
    </row>
    <row r="149" spans="1:9" x14ac:dyDescent="0.25">
      <c r="A149" s="143"/>
      <c r="B149" s="68"/>
      <c r="C149" s="94"/>
      <c r="D149" s="68"/>
      <c r="E149" s="68"/>
      <c r="F149" s="68"/>
      <c r="G149" s="69"/>
    </row>
    <row r="150" spans="1:9" ht="15.6" x14ac:dyDescent="0.3">
      <c r="A150" s="141">
        <v>56</v>
      </c>
      <c r="B150" s="216" t="s">
        <v>445</v>
      </c>
      <c r="C150" s="216"/>
      <c r="D150" s="216"/>
      <c r="E150" s="216"/>
      <c r="F150" s="213">
        <f>E151+E154+E165</f>
        <v>15698187175.4</v>
      </c>
      <c r="G150" s="96"/>
    </row>
    <row r="151" spans="1:9" x14ac:dyDescent="0.25">
      <c r="A151" s="142">
        <v>5618</v>
      </c>
      <c r="B151" s="72" t="s">
        <v>254</v>
      </c>
      <c r="C151" s="195"/>
      <c r="D151" s="72"/>
      <c r="E151" s="214">
        <f>D152+D155+D157+D159+D163+D165+D167</f>
        <v>15698187175.4</v>
      </c>
      <c r="F151" s="72"/>
      <c r="G151" s="69"/>
    </row>
    <row r="152" spans="1:9" x14ac:dyDescent="0.25">
      <c r="A152" s="144">
        <v>561802</v>
      </c>
      <c r="B152" s="220" t="s">
        <v>350</v>
      </c>
      <c r="C152" s="220"/>
      <c r="D152" s="218">
        <f>SUM(C153:C154)</f>
        <v>7336881678</v>
      </c>
      <c r="E152" s="68"/>
      <c r="F152" s="68"/>
      <c r="G152" s="69"/>
    </row>
    <row r="153" spans="1:9" x14ac:dyDescent="0.25">
      <c r="A153" s="143">
        <v>56180201</v>
      </c>
      <c r="B153" s="68" t="s">
        <v>131</v>
      </c>
      <c r="C153" s="94">
        <v>1388750000</v>
      </c>
      <c r="D153" s="68"/>
      <c r="E153" s="68"/>
      <c r="F153" s="68"/>
      <c r="G153" s="69"/>
    </row>
    <row r="154" spans="1:9" x14ac:dyDescent="0.25">
      <c r="A154" s="143">
        <v>56180202</v>
      </c>
      <c r="B154" s="68" t="s">
        <v>132</v>
      </c>
      <c r="C154" s="94">
        <v>5948131678</v>
      </c>
      <c r="D154" s="68"/>
      <c r="E154" s="68"/>
      <c r="F154" s="68"/>
      <c r="G154" s="69"/>
      <c r="I154" s="97"/>
    </row>
    <row r="155" spans="1:9" x14ac:dyDescent="0.25">
      <c r="A155" s="144">
        <v>561805</v>
      </c>
      <c r="B155" s="220" t="s">
        <v>351</v>
      </c>
      <c r="C155" s="94"/>
      <c r="D155" s="218">
        <f>C156</f>
        <v>5555000</v>
      </c>
      <c r="E155" s="68"/>
      <c r="F155" s="68"/>
      <c r="G155" s="69"/>
      <c r="I155" s="97"/>
    </row>
    <row r="156" spans="1:9" x14ac:dyDescent="0.25">
      <c r="A156" s="143">
        <v>561805</v>
      </c>
      <c r="B156" s="68" t="s">
        <v>351</v>
      </c>
      <c r="C156" s="92">
        <v>5555000</v>
      </c>
      <c r="D156" s="68"/>
      <c r="E156" s="68"/>
      <c r="F156" s="68"/>
      <c r="G156" s="69"/>
      <c r="I156" s="97"/>
    </row>
    <row r="157" spans="1:9" x14ac:dyDescent="0.25">
      <c r="A157" s="144">
        <v>561807</v>
      </c>
      <c r="B157" s="220" t="s">
        <v>352</v>
      </c>
      <c r="C157" s="94"/>
      <c r="D157" s="218">
        <f>C158</f>
        <v>1170053119</v>
      </c>
      <c r="E157" s="68"/>
      <c r="F157" s="68"/>
      <c r="G157" s="69"/>
    </row>
    <row r="158" spans="1:9" x14ac:dyDescent="0.25">
      <c r="A158" s="143">
        <v>561807</v>
      </c>
      <c r="B158" s="68" t="s">
        <v>352</v>
      </c>
      <c r="C158" s="92">
        <v>1170053119</v>
      </c>
      <c r="D158" s="68"/>
      <c r="E158" s="68"/>
      <c r="F158" s="68"/>
      <c r="G158" s="69"/>
      <c r="I158" s="74"/>
    </row>
    <row r="159" spans="1:9" x14ac:dyDescent="0.25">
      <c r="A159" s="144">
        <v>561809</v>
      </c>
      <c r="B159" s="220" t="s">
        <v>353</v>
      </c>
      <c r="C159" s="94"/>
      <c r="D159" s="218">
        <f>SUM(C160:C162)</f>
        <v>166666656.40000001</v>
      </c>
      <c r="E159" s="68"/>
      <c r="F159" s="68"/>
      <c r="G159" s="69"/>
    </row>
    <row r="160" spans="1:9" x14ac:dyDescent="0.25">
      <c r="A160" s="143">
        <v>56180901</v>
      </c>
      <c r="B160" s="68" t="s">
        <v>354</v>
      </c>
      <c r="C160" s="94">
        <v>50748032</v>
      </c>
      <c r="D160" s="68"/>
      <c r="E160" s="68"/>
      <c r="F160" s="68"/>
      <c r="G160" s="69"/>
    </row>
    <row r="161" spans="1:9" x14ac:dyDescent="0.25">
      <c r="A161" s="143">
        <v>56180902</v>
      </c>
      <c r="B161" s="68" t="s">
        <v>355</v>
      </c>
      <c r="C161" s="94">
        <v>68013994.400000006</v>
      </c>
      <c r="D161" s="68"/>
      <c r="E161" s="68"/>
      <c r="F161" s="68"/>
      <c r="G161" s="69"/>
    </row>
    <row r="162" spans="1:9" x14ac:dyDescent="0.25">
      <c r="A162" s="143">
        <v>56180903</v>
      </c>
      <c r="B162" s="68" t="s">
        <v>356</v>
      </c>
      <c r="C162" s="92">
        <v>47904630</v>
      </c>
      <c r="D162" s="68"/>
      <c r="E162" s="68"/>
      <c r="F162" s="68"/>
      <c r="G162" s="69"/>
    </row>
    <row r="163" spans="1:9" x14ac:dyDescent="0.25">
      <c r="A163" s="144">
        <v>561810</v>
      </c>
      <c r="B163" s="220" t="s">
        <v>357</v>
      </c>
      <c r="C163" s="94"/>
      <c r="D163" s="218">
        <f>C164</f>
        <v>2472622322</v>
      </c>
      <c r="E163" s="68"/>
      <c r="F163" s="68"/>
      <c r="G163" s="69"/>
    </row>
    <row r="164" spans="1:9" x14ac:dyDescent="0.25">
      <c r="A164" s="143">
        <v>561810</v>
      </c>
      <c r="B164" s="68" t="s">
        <v>357</v>
      </c>
      <c r="C164" s="92">
        <v>2472622322</v>
      </c>
      <c r="D164" s="68"/>
      <c r="E164" s="68"/>
      <c r="F164" s="68"/>
      <c r="G164" s="69"/>
    </row>
    <row r="165" spans="1:9" x14ac:dyDescent="0.25">
      <c r="A165" s="144">
        <v>561811</v>
      </c>
      <c r="B165" s="220" t="s">
        <v>358</v>
      </c>
      <c r="C165" s="94"/>
      <c r="D165" s="218">
        <f>C166</f>
        <v>2942851200</v>
      </c>
      <c r="E165" s="68"/>
      <c r="F165" s="68"/>
      <c r="G165" s="69"/>
    </row>
    <row r="166" spans="1:9" x14ac:dyDescent="0.25">
      <c r="A166" s="143">
        <v>561810</v>
      </c>
      <c r="B166" s="68" t="s">
        <v>358</v>
      </c>
      <c r="C166" s="92">
        <v>2942851200</v>
      </c>
      <c r="D166" s="68"/>
      <c r="E166" s="68"/>
      <c r="F166" s="68"/>
      <c r="G166" s="69"/>
      <c r="I166" s="97"/>
    </row>
    <row r="167" spans="1:9" x14ac:dyDescent="0.25">
      <c r="A167" s="144">
        <v>561890</v>
      </c>
      <c r="B167" s="220" t="s">
        <v>359</v>
      </c>
      <c r="C167" s="94"/>
      <c r="D167" s="218">
        <f>C168</f>
        <v>1603557200</v>
      </c>
      <c r="E167" s="68"/>
      <c r="F167" s="68"/>
      <c r="G167" s="69"/>
    </row>
    <row r="168" spans="1:9" x14ac:dyDescent="0.25">
      <c r="A168" s="143">
        <v>56189001</v>
      </c>
      <c r="B168" s="68" t="s">
        <v>359</v>
      </c>
      <c r="C168" s="92">
        <v>1603557200</v>
      </c>
      <c r="D168" s="68"/>
      <c r="E168" s="68"/>
      <c r="F168" s="68"/>
      <c r="G168" s="69"/>
    </row>
    <row r="169" spans="1:9" ht="15.6" x14ac:dyDescent="0.3">
      <c r="A169" s="141">
        <v>58</v>
      </c>
      <c r="B169" s="216" t="s">
        <v>360</v>
      </c>
      <c r="C169" s="216"/>
      <c r="D169" s="216"/>
      <c r="E169" s="216"/>
      <c r="F169" s="213">
        <f>E170+E173+E176</f>
        <v>142092508.13000003</v>
      </c>
      <c r="G169" s="96"/>
      <c r="I169" s="94"/>
    </row>
    <row r="170" spans="1:9" x14ac:dyDescent="0.25">
      <c r="A170" s="142">
        <v>5804</v>
      </c>
      <c r="B170" s="72" t="s">
        <v>265</v>
      </c>
      <c r="C170" s="72"/>
      <c r="D170" s="72"/>
      <c r="E170" s="214">
        <f>D171</f>
        <v>1043791.8</v>
      </c>
      <c r="F170" s="72"/>
      <c r="G170" s="69"/>
    </row>
    <row r="171" spans="1:9" x14ac:dyDescent="0.25">
      <c r="A171" s="144">
        <v>580490</v>
      </c>
      <c r="B171" s="220" t="s">
        <v>138</v>
      </c>
      <c r="C171" s="94"/>
      <c r="D171" s="218">
        <f>C172</f>
        <v>1043791.8</v>
      </c>
      <c r="E171" s="214"/>
      <c r="F171" s="72"/>
      <c r="G171" s="69"/>
    </row>
    <row r="172" spans="1:9" x14ac:dyDescent="0.25">
      <c r="A172" s="143">
        <v>580490</v>
      </c>
      <c r="B172" s="68" t="s">
        <v>138</v>
      </c>
      <c r="C172" s="92">
        <v>1043791.8</v>
      </c>
      <c r="D172" s="68"/>
      <c r="E172" s="214"/>
      <c r="F172" s="72"/>
      <c r="G172" s="69"/>
    </row>
    <row r="173" spans="1:9" x14ac:dyDescent="0.25">
      <c r="A173" s="142">
        <v>5821</v>
      </c>
      <c r="B173" s="72" t="s">
        <v>361</v>
      </c>
      <c r="C173" s="72"/>
      <c r="D173" s="72"/>
      <c r="E173" s="214">
        <f>D174</f>
        <v>135012000</v>
      </c>
      <c r="F173" s="72"/>
      <c r="G173" s="69"/>
    </row>
    <row r="174" spans="1:9" x14ac:dyDescent="0.25">
      <c r="A174" s="144">
        <v>582101</v>
      </c>
      <c r="B174" s="220" t="s">
        <v>362</v>
      </c>
      <c r="C174" s="94"/>
      <c r="D174" s="218">
        <f>C175</f>
        <v>135012000</v>
      </c>
      <c r="E174" s="214"/>
      <c r="F174" s="72"/>
      <c r="G174" s="69"/>
    </row>
    <row r="175" spans="1:9" x14ac:dyDescent="0.25">
      <c r="A175" s="143">
        <v>582101</v>
      </c>
      <c r="B175" s="68" t="s">
        <v>362</v>
      </c>
      <c r="C175" s="92">
        <v>135012000</v>
      </c>
      <c r="D175" s="68"/>
      <c r="E175" s="214"/>
      <c r="F175" s="72"/>
      <c r="G175" s="69"/>
    </row>
    <row r="176" spans="1:9" x14ac:dyDescent="0.25">
      <c r="A176" s="142">
        <v>5890</v>
      </c>
      <c r="B176" s="72" t="s">
        <v>363</v>
      </c>
      <c r="C176" s="72"/>
      <c r="D176" s="72"/>
      <c r="E176" s="214">
        <f>D177</f>
        <v>6036716.3300000001</v>
      </c>
      <c r="F176" s="68"/>
      <c r="G176" s="67"/>
    </row>
    <row r="177" spans="1:7" x14ac:dyDescent="0.25">
      <c r="A177" s="144">
        <v>589090</v>
      </c>
      <c r="B177" s="220" t="s">
        <v>140</v>
      </c>
      <c r="C177" s="94"/>
      <c r="D177" s="218">
        <f>C178</f>
        <v>6036716.3300000001</v>
      </c>
      <c r="E177" s="214"/>
      <c r="F177" s="68"/>
      <c r="G177" s="67"/>
    </row>
    <row r="178" spans="1:7" x14ac:dyDescent="0.25">
      <c r="A178" s="143">
        <v>589090</v>
      </c>
      <c r="B178" s="68" t="s">
        <v>140</v>
      </c>
      <c r="C178" s="92">
        <v>6036716.3300000001</v>
      </c>
      <c r="D178" s="68"/>
      <c r="E178" s="214"/>
      <c r="F178" s="68"/>
      <c r="G178" s="67"/>
    </row>
    <row r="179" spans="1:7" ht="17.399999999999999" x14ac:dyDescent="0.3">
      <c r="A179" s="313" t="s">
        <v>364</v>
      </c>
      <c r="B179" s="314"/>
      <c r="C179" s="221"/>
      <c r="D179" s="221"/>
      <c r="E179" s="221"/>
      <c r="F179" s="221"/>
      <c r="G179" s="148">
        <f>G9-G41</f>
        <v>666649485.34000015</v>
      </c>
    </row>
    <row r="180" spans="1:7" x14ac:dyDescent="0.25">
      <c r="A180" s="145"/>
      <c r="B180" s="75"/>
      <c r="C180" s="75"/>
      <c r="D180" s="68"/>
      <c r="E180" s="68"/>
      <c r="F180" s="68"/>
      <c r="G180" s="67"/>
    </row>
    <row r="181" spans="1:7" x14ac:dyDescent="0.25">
      <c r="A181" s="145"/>
      <c r="B181" s="75"/>
      <c r="C181" s="75"/>
      <c r="D181" s="68"/>
      <c r="E181" s="68"/>
      <c r="F181" s="68"/>
      <c r="G181" s="67"/>
    </row>
    <row r="182" spans="1:7" x14ac:dyDescent="0.25">
      <c r="A182" s="145"/>
      <c r="B182" s="75"/>
      <c r="C182" s="75"/>
      <c r="D182" s="68"/>
      <c r="E182" s="68"/>
      <c r="F182" s="68"/>
      <c r="G182" s="67"/>
    </row>
    <row r="183" spans="1:7" x14ac:dyDescent="0.25">
      <c r="A183" s="145"/>
      <c r="B183" s="75"/>
      <c r="C183" s="75"/>
      <c r="D183" s="68"/>
      <c r="E183" s="68"/>
      <c r="F183" s="68"/>
      <c r="G183" s="67"/>
    </row>
    <row r="184" spans="1:7" x14ac:dyDescent="0.25">
      <c r="A184" s="145"/>
      <c r="B184" s="75"/>
      <c r="C184" s="75"/>
      <c r="D184" s="68"/>
      <c r="E184" s="68"/>
      <c r="F184" s="68"/>
      <c r="G184" s="67"/>
    </row>
    <row r="185" spans="1:7" x14ac:dyDescent="0.25">
      <c r="A185" s="145"/>
      <c r="B185" s="75"/>
      <c r="C185" s="75"/>
      <c r="D185" s="68"/>
      <c r="E185" s="68"/>
      <c r="F185" s="68"/>
      <c r="G185" s="67"/>
    </row>
    <row r="186" spans="1:7" x14ac:dyDescent="0.25">
      <c r="A186" s="145"/>
      <c r="G186" s="67"/>
    </row>
    <row r="187" spans="1:7" ht="13.8" x14ac:dyDescent="0.3">
      <c r="A187" s="145"/>
      <c r="B187" s="60"/>
      <c r="F187" s="155"/>
      <c r="G187" s="156"/>
    </row>
    <row r="188" spans="1:7" x14ac:dyDescent="0.25">
      <c r="A188" s="210"/>
      <c r="B188" s="98" t="s">
        <v>460</v>
      </c>
      <c r="C188" s="72"/>
      <c r="D188" s="72"/>
      <c r="E188" s="72"/>
      <c r="F188" s="308" t="s">
        <v>462</v>
      </c>
      <c r="G188" s="309"/>
    </row>
    <row r="189" spans="1:7" x14ac:dyDescent="0.25">
      <c r="A189" s="210"/>
      <c r="B189" s="98" t="s">
        <v>157</v>
      </c>
      <c r="C189" s="72"/>
      <c r="D189" s="72"/>
      <c r="E189" s="72"/>
      <c r="F189" s="306" t="s">
        <v>458</v>
      </c>
      <c r="G189" s="307"/>
    </row>
    <row r="190" spans="1:7" x14ac:dyDescent="0.25">
      <c r="A190" s="209"/>
      <c r="B190" s="98"/>
      <c r="C190" s="72"/>
      <c r="D190" s="72"/>
      <c r="E190" s="98"/>
      <c r="G190" s="67"/>
    </row>
    <row r="191" spans="1:7" x14ac:dyDescent="0.25">
      <c r="A191" s="209"/>
      <c r="B191" s="98"/>
      <c r="C191" s="72"/>
      <c r="D191" s="72"/>
      <c r="E191" s="98"/>
      <c r="F191" s="98"/>
      <c r="G191" s="208"/>
    </row>
    <row r="192" spans="1:7" x14ac:dyDescent="0.25">
      <c r="A192" s="209"/>
      <c r="B192" s="98"/>
      <c r="C192" s="315"/>
      <c r="D192" s="315"/>
      <c r="E192" s="315"/>
      <c r="F192" s="98"/>
      <c r="G192" s="208"/>
    </row>
    <row r="193" spans="1:7" x14ac:dyDescent="0.25">
      <c r="A193" s="209"/>
      <c r="B193" s="98"/>
      <c r="C193" s="311" t="s">
        <v>158</v>
      </c>
      <c r="D193" s="311"/>
      <c r="E193" s="311"/>
      <c r="F193" s="98"/>
      <c r="G193" s="208"/>
    </row>
    <row r="194" spans="1:7" x14ac:dyDescent="0.25">
      <c r="A194" s="209"/>
      <c r="B194" s="98"/>
      <c r="C194" s="311" t="s">
        <v>248</v>
      </c>
      <c r="D194" s="311"/>
      <c r="E194" s="311"/>
      <c r="F194" s="98"/>
      <c r="G194" s="208"/>
    </row>
    <row r="195" spans="1:7" x14ac:dyDescent="0.25">
      <c r="A195" s="209"/>
      <c r="B195" s="98"/>
      <c r="C195" s="304" t="s">
        <v>459</v>
      </c>
      <c r="D195" s="304"/>
      <c r="E195" s="304"/>
      <c r="F195" s="98"/>
      <c r="G195" s="208"/>
    </row>
    <row r="196" spans="1:7" x14ac:dyDescent="0.25">
      <c r="A196" s="209"/>
      <c r="B196" s="98"/>
      <c r="C196" s="72"/>
      <c r="D196" s="72"/>
      <c r="E196" s="98"/>
      <c r="F196" s="98"/>
      <c r="G196" s="208"/>
    </row>
    <row r="197" spans="1:7" x14ac:dyDescent="0.25">
      <c r="A197" s="209"/>
      <c r="B197" s="98"/>
      <c r="C197" s="72"/>
      <c r="D197" s="72"/>
      <c r="E197" s="98"/>
      <c r="F197" s="98"/>
      <c r="G197" s="208"/>
    </row>
    <row r="198" spans="1:7" ht="15" customHeight="1" thickBot="1" x14ac:dyDescent="0.3">
      <c r="A198" s="153"/>
      <c r="B198" s="154"/>
      <c r="C198" s="154"/>
      <c r="D198" s="154"/>
      <c r="E198" s="298"/>
      <c r="F198" s="298"/>
      <c r="G198" s="299"/>
    </row>
    <row r="199" spans="1:7" x14ac:dyDescent="0.25">
      <c r="A199" s="146"/>
      <c r="B199" s="75"/>
      <c r="C199" s="75"/>
      <c r="D199" s="68"/>
      <c r="E199" s="68"/>
      <c r="F199" s="68"/>
    </row>
    <row r="200" spans="1:7" x14ac:dyDescent="0.25">
      <c r="A200" s="146"/>
      <c r="B200" s="75"/>
      <c r="C200" s="75"/>
      <c r="D200" s="68"/>
      <c r="E200" s="68"/>
      <c r="F200" s="68"/>
    </row>
    <row r="201" spans="1:7" x14ac:dyDescent="0.25">
      <c r="A201" s="146"/>
      <c r="B201" s="75"/>
      <c r="C201" s="75"/>
      <c r="D201" s="68"/>
      <c r="E201" s="68"/>
      <c r="F201" s="68"/>
    </row>
    <row r="202" spans="1:7" x14ac:dyDescent="0.25">
      <c r="A202" s="146"/>
      <c r="B202" s="75"/>
      <c r="C202" s="75"/>
      <c r="D202" s="68"/>
      <c r="E202" s="68"/>
      <c r="F202" s="68"/>
    </row>
    <row r="203" spans="1:7" x14ac:dyDescent="0.25">
      <c r="A203" s="146"/>
      <c r="B203" s="75"/>
      <c r="C203" s="75"/>
      <c r="D203" s="68"/>
      <c r="E203" s="68"/>
      <c r="F203" s="68"/>
    </row>
    <row r="204" spans="1:7" x14ac:dyDescent="0.25">
      <c r="A204" s="146"/>
      <c r="B204" s="75"/>
      <c r="C204" s="75"/>
      <c r="D204" s="68"/>
      <c r="E204" s="68"/>
      <c r="F204" s="68"/>
    </row>
    <row r="205" spans="1:7" x14ac:dyDescent="0.25">
      <c r="A205" s="146"/>
      <c r="B205" s="75"/>
      <c r="C205" s="75"/>
      <c r="D205" s="68"/>
      <c r="E205" s="68"/>
      <c r="F205" s="68"/>
    </row>
    <row r="206" spans="1:7" x14ac:dyDescent="0.25">
      <c r="A206" s="146"/>
      <c r="B206" s="75"/>
      <c r="C206" s="75"/>
      <c r="D206" s="68"/>
      <c r="E206" s="68"/>
      <c r="F206" s="68"/>
    </row>
    <row r="207" spans="1:7" x14ac:dyDescent="0.25">
      <c r="A207" s="146"/>
      <c r="B207" s="75"/>
      <c r="C207" s="75"/>
      <c r="D207" s="68"/>
      <c r="E207" s="68"/>
      <c r="F207" s="68"/>
    </row>
    <row r="208" spans="1:7" x14ac:dyDescent="0.25">
      <c r="A208" s="146"/>
      <c r="B208" s="75"/>
      <c r="C208" s="75"/>
      <c r="D208" s="68"/>
      <c r="E208" s="68"/>
      <c r="F208" s="68"/>
    </row>
    <row r="209" spans="1:6" x14ac:dyDescent="0.25">
      <c r="A209" s="146"/>
      <c r="B209" s="75"/>
      <c r="C209" s="75"/>
      <c r="D209" s="68"/>
      <c r="E209" s="68"/>
      <c r="F209" s="68"/>
    </row>
    <row r="210" spans="1:6" x14ac:dyDescent="0.25">
      <c r="A210" s="146"/>
      <c r="B210" s="75"/>
      <c r="C210" s="75"/>
      <c r="D210" s="68"/>
      <c r="E210" s="68"/>
      <c r="F210" s="68"/>
    </row>
    <row r="211" spans="1:6" x14ac:dyDescent="0.25">
      <c r="A211" s="146"/>
      <c r="B211" s="75"/>
      <c r="C211" s="75"/>
      <c r="D211" s="68"/>
      <c r="E211" s="68"/>
      <c r="F211" s="68"/>
    </row>
    <row r="212" spans="1:6" x14ac:dyDescent="0.25">
      <c r="A212" s="146"/>
      <c r="B212" s="75"/>
      <c r="C212" s="75"/>
      <c r="D212" s="68"/>
      <c r="E212" s="68"/>
      <c r="F212" s="68"/>
    </row>
    <row r="213" spans="1:6" x14ac:dyDescent="0.25">
      <c r="A213" s="146"/>
      <c r="B213" s="75"/>
      <c r="C213" s="75"/>
      <c r="D213" s="68"/>
      <c r="E213" s="68"/>
      <c r="F213" s="68"/>
    </row>
    <row r="214" spans="1:6" x14ac:dyDescent="0.25">
      <c r="A214" s="146"/>
      <c r="B214" s="75"/>
      <c r="C214" s="75"/>
      <c r="D214" s="68"/>
      <c r="E214" s="68"/>
      <c r="F214" s="68"/>
    </row>
    <row r="215" spans="1:6" x14ac:dyDescent="0.25">
      <c r="A215" s="146"/>
      <c r="B215" s="75"/>
      <c r="C215" s="75"/>
      <c r="D215" s="68"/>
      <c r="E215" s="68"/>
      <c r="F215" s="68"/>
    </row>
    <row r="216" spans="1:6" x14ac:dyDescent="0.25">
      <c r="A216" s="146"/>
      <c r="B216" s="75"/>
      <c r="C216" s="75"/>
      <c r="D216" s="68"/>
      <c r="E216" s="68"/>
      <c r="F216" s="68"/>
    </row>
    <row r="217" spans="1:6" x14ac:dyDescent="0.25">
      <c r="A217" s="146"/>
      <c r="B217" s="75"/>
      <c r="C217" s="75"/>
      <c r="D217" s="68"/>
      <c r="E217" s="68"/>
      <c r="F217" s="68"/>
    </row>
    <row r="218" spans="1:6" x14ac:dyDescent="0.25">
      <c r="A218" s="146"/>
      <c r="B218" s="75"/>
      <c r="C218" s="75"/>
      <c r="D218" s="68"/>
      <c r="E218" s="68"/>
      <c r="F218" s="68"/>
    </row>
    <row r="219" spans="1:6" x14ac:dyDescent="0.25">
      <c r="A219" s="146"/>
      <c r="B219" s="75"/>
      <c r="C219" s="75"/>
      <c r="D219" s="75"/>
      <c r="E219" s="68"/>
      <c r="F219" s="75"/>
    </row>
    <row r="220" spans="1:6" x14ac:dyDescent="0.25">
      <c r="A220" s="146"/>
      <c r="B220" s="75"/>
      <c r="C220" s="75"/>
      <c r="D220" s="75"/>
      <c r="E220" s="68"/>
      <c r="F220" s="75"/>
    </row>
  </sheetData>
  <mergeCells count="13">
    <mergeCell ref="I7:J7"/>
    <mergeCell ref="E198:G198"/>
    <mergeCell ref="C193:E193"/>
    <mergeCell ref="A1:G1"/>
    <mergeCell ref="A2:G2"/>
    <mergeCell ref="A3:G3"/>
    <mergeCell ref="A4:G4"/>
    <mergeCell ref="A179:B179"/>
    <mergeCell ref="C192:E192"/>
    <mergeCell ref="C194:E194"/>
    <mergeCell ref="C195:E195"/>
    <mergeCell ref="F188:G188"/>
    <mergeCell ref="F189:G189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8E9E-3F41-40EB-868D-0D2869DFBE0C}">
  <sheetPr>
    <tabColor theme="6" tint="0.59999389629810485"/>
  </sheetPr>
  <dimension ref="A1:O285"/>
  <sheetViews>
    <sheetView zoomScale="94" zoomScaleNormal="94" workbookViewId="0">
      <selection sqref="A1:F1"/>
    </sheetView>
  </sheetViews>
  <sheetFormatPr baseColWidth="10" defaultColWidth="11.5546875" defaultRowHeight="14.4" x14ac:dyDescent="0.3"/>
  <cols>
    <col min="1" max="1" width="11.5546875" style="104"/>
    <col min="2" max="2" width="49.5546875" style="1" customWidth="1"/>
    <col min="3" max="3" width="23.33203125" style="183" customWidth="1"/>
    <col min="4" max="4" width="25.6640625" style="183" customWidth="1"/>
    <col min="5" max="5" width="24.44140625" style="183" customWidth="1"/>
    <col min="6" max="6" width="26.5546875" style="183" customWidth="1"/>
    <col min="7" max="7" width="7" style="1" customWidth="1"/>
    <col min="8" max="8" width="22.5546875" style="1" customWidth="1"/>
    <col min="9" max="9" width="21.5546875" style="1" bestFit="1" customWidth="1"/>
    <col min="10" max="10" width="20" style="1" bestFit="1" customWidth="1"/>
    <col min="11" max="16384" width="11.5546875" style="1"/>
  </cols>
  <sheetData>
    <row r="1" spans="1:15" ht="17.399999999999999" x14ac:dyDescent="0.3">
      <c r="A1" s="312" t="s">
        <v>3</v>
      </c>
      <c r="B1" s="312"/>
      <c r="C1" s="312"/>
      <c r="D1" s="312"/>
      <c r="E1" s="312"/>
      <c r="F1" s="312"/>
      <c r="G1" s="82"/>
      <c r="H1" s="82"/>
      <c r="I1" s="82"/>
      <c r="J1" s="82"/>
      <c r="K1" s="82"/>
      <c r="L1" s="82"/>
      <c r="M1" s="82"/>
    </row>
    <row r="2" spans="1:15" ht="17.399999999999999" x14ac:dyDescent="0.3">
      <c r="A2" s="312" t="s">
        <v>4</v>
      </c>
      <c r="B2" s="312"/>
      <c r="C2" s="312"/>
      <c r="D2" s="312"/>
      <c r="E2" s="312"/>
      <c r="F2" s="312"/>
      <c r="G2" s="82"/>
      <c r="H2" s="82"/>
      <c r="I2" s="82"/>
      <c r="J2" s="82"/>
      <c r="K2" s="82"/>
      <c r="L2" s="82"/>
      <c r="M2" s="82"/>
    </row>
    <row r="3" spans="1:15" ht="17.399999999999999" x14ac:dyDescent="0.3">
      <c r="A3" s="312" t="s">
        <v>461</v>
      </c>
      <c r="B3" s="312"/>
      <c r="C3" s="312"/>
      <c r="D3" s="312"/>
      <c r="E3" s="312"/>
      <c r="F3" s="312"/>
      <c r="G3" s="82"/>
      <c r="H3" s="82"/>
      <c r="I3" s="82"/>
      <c r="J3" s="82"/>
      <c r="K3" s="82"/>
      <c r="L3" s="82"/>
      <c r="M3" s="82"/>
    </row>
    <row r="4" spans="1:15" ht="17.399999999999999" x14ac:dyDescent="0.3">
      <c r="A4" s="312" t="s">
        <v>495</v>
      </c>
      <c r="B4" s="312"/>
      <c r="C4" s="312"/>
      <c r="D4" s="312"/>
      <c r="E4" s="312"/>
      <c r="F4" s="312"/>
      <c r="G4" s="82"/>
      <c r="H4" s="82"/>
      <c r="I4" s="82"/>
      <c r="J4" s="82"/>
      <c r="K4" s="82"/>
      <c r="L4" s="82"/>
      <c r="M4" s="82"/>
    </row>
    <row r="5" spans="1:15" ht="17.399999999999999" x14ac:dyDescent="0.3">
      <c r="A5" s="312" t="s">
        <v>6</v>
      </c>
      <c r="B5" s="312"/>
      <c r="C5" s="312"/>
      <c r="D5" s="312"/>
      <c r="E5" s="312"/>
      <c r="F5" s="312"/>
      <c r="G5" s="82"/>
      <c r="H5" s="82"/>
      <c r="I5" s="82"/>
      <c r="J5" s="82"/>
      <c r="K5" s="82"/>
      <c r="L5" s="82"/>
      <c r="M5" s="82"/>
      <c r="N5" s="82"/>
      <c r="O5" s="82"/>
    </row>
    <row r="6" spans="1:15" ht="17.399999999999999" x14ac:dyDescent="0.3">
      <c r="A6" s="137"/>
      <c r="B6" s="81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5" ht="15.6" x14ac:dyDescent="0.3">
      <c r="A7" s="175" t="s">
        <v>169</v>
      </c>
      <c r="B7" s="175" t="s">
        <v>170</v>
      </c>
      <c r="C7" s="176" t="s">
        <v>376</v>
      </c>
      <c r="D7" s="177" t="s">
        <v>438</v>
      </c>
      <c r="E7" s="177" t="s">
        <v>439</v>
      </c>
      <c r="F7" s="176" t="s">
        <v>377</v>
      </c>
      <c r="H7" s="310">
        <v>2024</v>
      </c>
      <c r="I7" s="310"/>
    </row>
    <row r="8" spans="1:15" ht="16.2" thickBot="1" x14ac:dyDescent="0.35">
      <c r="A8" s="225"/>
      <c r="B8" s="225"/>
      <c r="C8" s="226"/>
      <c r="D8" s="227"/>
      <c r="E8" s="227"/>
      <c r="F8" s="226"/>
    </row>
    <row r="9" spans="1:15" ht="15.6" x14ac:dyDescent="0.3">
      <c r="A9" s="231">
        <v>1</v>
      </c>
      <c r="B9" s="85" t="s">
        <v>175</v>
      </c>
      <c r="C9" s="232">
        <f>C11+C23+C33+C36+C57</f>
        <v>42089303080.819992</v>
      </c>
      <c r="D9" s="232">
        <f>D11+D23+D33+D36+D57</f>
        <v>62690924375.30999</v>
      </c>
      <c r="E9" s="232">
        <f>E11+E23+E33+E36+E57</f>
        <v>57613450805.640007</v>
      </c>
      <c r="F9" s="232">
        <f>C9+D9-E9</f>
        <v>47166776650.489967</v>
      </c>
      <c r="H9" s="251" t="s">
        <v>464</v>
      </c>
      <c r="I9" s="252">
        <f>F9</f>
        <v>47166776650.489967</v>
      </c>
    </row>
    <row r="10" spans="1:15" ht="15.6" x14ac:dyDescent="0.3">
      <c r="A10" s="228"/>
      <c r="B10" s="192"/>
      <c r="C10" s="229"/>
      <c r="D10" s="229"/>
      <c r="E10" s="229"/>
      <c r="F10" s="229"/>
      <c r="H10" s="253" t="s">
        <v>465</v>
      </c>
      <c r="I10" s="254">
        <f>F72</f>
        <v>27891714214.810001</v>
      </c>
    </row>
    <row r="11" spans="1:15" x14ac:dyDescent="0.3">
      <c r="A11" s="236">
        <v>11</v>
      </c>
      <c r="B11" s="237" t="s">
        <v>176</v>
      </c>
      <c r="C11" s="238">
        <f>C12+C14+C19+C21</f>
        <v>25704235236.07</v>
      </c>
      <c r="D11" s="238">
        <f>D12+D14+D19+D21</f>
        <v>40672270079.449997</v>
      </c>
      <c r="E11" s="238">
        <f>E12+E14+E19+E21</f>
        <v>36379279435.630005</v>
      </c>
      <c r="F11" s="238">
        <f t="shared" ref="F11:F70" si="0">C11+D11-E11</f>
        <v>29997225879.889992</v>
      </c>
      <c r="H11" s="253" t="s">
        <v>152</v>
      </c>
      <c r="I11" s="255">
        <f>F140</f>
        <v>19275062435.68</v>
      </c>
    </row>
    <row r="12" spans="1:15" x14ac:dyDescent="0.3">
      <c r="A12" s="222">
        <v>1105</v>
      </c>
      <c r="B12" s="223" t="s">
        <v>378</v>
      </c>
      <c r="C12" s="224">
        <f>C13</f>
        <v>0</v>
      </c>
      <c r="D12" s="224">
        <f t="shared" ref="D12:E12" si="1">D13</f>
        <v>1000000</v>
      </c>
      <c r="E12" s="224">
        <f t="shared" si="1"/>
        <v>0</v>
      </c>
      <c r="F12" s="224">
        <f t="shared" si="0"/>
        <v>1000000</v>
      </c>
      <c r="H12" s="253" t="s">
        <v>467</v>
      </c>
      <c r="I12" s="256">
        <f>I9-I10-I11</f>
        <v>-3.4332275390625E-5</v>
      </c>
    </row>
    <row r="13" spans="1:15" ht="15" thickBot="1" x14ac:dyDescent="0.35">
      <c r="A13" s="188">
        <v>110502</v>
      </c>
      <c r="B13" s="189" t="s">
        <v>178</v>
      </c>
      <c r="C13" s="180">
        <v>0</v>
      </c>
      <c r="D13" s="180">
        <v>1000000</v>
      </c>
      <c r="E13" s="180">
        <v>0</v>
      </c>
      <c r="F13" s="180">
        <f t="shared" si="0"/>
        <v>1000000</v>
      </c>
      <c r="H13" s="257" t="s">
        <v>466</v>
      </c>
      <c r="I13" s="258">
        <f>F154-F175</f>
        <v>666649485.34000015</v>
      </c>
    </row>
    <row r="14" spans="1:15" x14ac:dyDescent="0.3">
      <c r="A14" s="222">
        <v>1110</v>
      </c>
      <c r="B14" s="223" t="s">
        <v>179</v>
      </c>
      <c r="C14" s="224">
        <f>SUM(C15:C18)</f>
        <v>7501952360.5200005</v>
      </c>
      <c r="D14" s="224">
        <f t="shared" ref="D14:F14" si="2">SUM(D15:D18)</f>
        <v>16683259627.530001</v>
      </c>
      <c r="E14" s="224">
        <f t="shared" si="2"/>
        <v>15662398281.860001</v>
      </c>
      <c r="F14" s="224">
        <f t="shared" si="2"/>
        <v>8522813706.1900015</v>
      </c>
    </row>
    <row r="15" spans="1:15" x14ac:dyDescent="0.3">
      <c r="A15" s="188">
        <v>111005</v>
      </c>
      <c r="B15" s="189" t="s">
        <v>180</v>
      </c>
      <c r="C15" s="180">
        <v>1082387124.6600001</v>
      </c>
      <c r="D15" s="180">
        <v>16376674906.530001</v>
      </c>
      <c r="E15" s="180">
        <v>15633593546.860001</v>
      </c>
      <c r="F15" s="180">
        <f t="shared" si="0"/>
        <v>1825468484.3300018</v>
      </c>
    </row>
    <row r="16" spans="1:15" x14ac:dyDescent="0.3">
      <c r="A16" s="188">
        <v>111006</v>
      </c>
      <c r="B16" s="189" t="s">
        <v>181</v>
      </c>
      <c r="C16" s="180">
        <v>6856328.0199999996</v>
      </c>
      <c r="D16" s="180">
        <v>0</v>
      </c>
      <c r="E16" s="180">
        <v>0</v>
      </c>
      <c r="F16" s="180">
        <f t="shared" si="0"/>
        <v>6856328.0199999996</v>
      </c>
      <c r="I16" s="77"/>
    </row>
    <row r="17" spans="1:9" x14ac:dyDescent="0.3">
      <c r="A17" s="188">
        <v>111008</v>
      </c>
      <c r="B17" s="189" t="s">
        <v>440</v>
      </c>
      <c r="C17" s="180">
        <v>1804161939.26</v>
      </c>
      <c r="D17" s="180">
        <v>46900704</v>
      </c>
      <c r="E17" s="180">
        <v>0</v>
      </c>
      <c r="F17" s="180">
        <f t="shared" si="0"/>
        <v>1851062643.26</v>
      </c>
      <c r="I17" s="77"/>
    </row>
    <row r="18" spans="1:9" x14ac:dyDescent="0.3">
      <c r="A18" s="188">
        <v>111090</v>
      </c>
      <c r="B18" s="189" t="s">
        <v>182</v>
      </c>
      <c r="C18" s="180">
        <v>4608546968.5799999</v>
      </c>
      <c r="D18" s="180">
        <v>259684017</v>
      </c>
      <c r="E18" s="180">
        <v>28804735</v>
      </c>
      <c r="F18" s="180">
        <f t="shared" si="0"/>
        <v>4839426250.5799999</v>
      </c>
    </row>
    <row r="19" spans="1:9" x14ac:dyDescent="0.3">
      <c r="A19" s="222">
        <v>1132</v>
      </c>
      <c r="B19" s="223" t="s">
        <v>183</v>
      </c>
      <c r="C19" s="224">
        <f>C20</f>
        <v>12021097891.02</v>
      </c>
      <c r="D19" s="224">
        <f t="shared" ref="D19:E19" si="3">D20</f>
        <v>9837972205</v>
      </c>
      <c r="E19" s="224">
        <f t="shared" si="3"/>
        <v>12697987261</v>
      </c>
      <c r="F19" s="224">
        <f t="shared" si="0"/>
        <v>9161082835.0200005</v>
      </c>
    </row>
    <row r="20" spans="1:9" x14ac:dyDescent="0.3">
      <c r="A20" s="188">
        <v>113210</v>
      </c>
      <c r="B20" s="189" t="s">
        <v>184</v>
      </c>
      <c r="C20" s="180">
        <v>12021097891.02</v>
      </c>
      <c r="D20" s="180">
        <v>9837972205</v>
      </c>
      <c r="E20" s="180">
        <v>12697987261</v>
      </c>
      <c r="F20" s="180">
        <f t="shared" si="0"/>
        <v>9161082835.0200005</v>
      </c>
    </row>
    <row r="21" spans="1:9" x14ac:dyDescent="0.3">
      <c r="A21" s="222">
        <v>1133</v>
      </c>
      <c r="B21" s="223" t="s">
        <v>185</v>
      </c>
      <c r="C21" s="224">
        <f>C22</f>
        <v>6181184984.5299997</v>
      </c>
      <c r="D21" s="224">
        <f t="shared" ref="D21:E21" si="4">D22</f>
        <v>14150038246.92</v>
      </c>
      <c r="E21" s="224">
        <f t="shared" si="4"/>
        <v>8018893892.7700005</v>
      </c>
      <c r="F21" s="224">
        <f t="shared" si="0"/>
        <v>12312329338.68</v>
      </c>
    </row>
    <row r="22" spans="1:9" x14ac:dyDescent="0.3">
      <c r="A22" s="186">
        <v>113301</v>
      </c>
      <c r="B22" s="178" t="s">
        <v>186</v>
      </c>
      <c r="C22" s="180">
        <v>6181184984.5299997</v>
      </c>
      <c r="D22" s="180">
        <v>14150038246.92</v>
      </c>
      <c r="E22" s="180">
        <v>8018893892.7700005</v>
      </c>
      <c r="F22" s="180">
        <f t="shared" si="0"/>
        <v>12312329338.68</v>
      </c>
    </row>
    <row r="23" spans="1:9" x14ac:dyDescent="0.3">
      <c r="A23" s="236">
        <v>13</v>
      </c>
      <c r="B23" s="237" t="s">
        <v>187</v>
      </c>
      <c r="C23" s="238">
        <f>C24+C26+C29+C31</f>
        <v>2100992864.05</v>
      </c>
      <c r="D23" s="238">
        <f t="shared" ref="D23:E23" si="5">D24+D26+D29+D31</f>
        <v>21237864933.119999</v>
      </c>
      <c r="E23" s="238">
        <f t="shared" si="5"/>
        <v>20324678370.549999</v>
      </c>
      <c r="F23" s="238">
        <f t="shared" si="0"/>
        <v>3014179426.6199989</v>
      </c>
    </row>
    <row r="24" spans="1:9" x14ac:dyDescent="0.3">
      <c r="A24" s="222">
        <v>1317</v>
      </c>
      <c r="B24" s="223" t="s">
        <v>188</v>
      </c>
      <c r="C24" s="224">
        <f>C25</f>
        <v>1971838652.05</v>
      </c>
      <c r="D24" s="224">
        <f t="shared" ref="D24:E24" si="6">D25</f>
        <v>21057666362.119999</v>
      </c>
      <c r="E24" s="224">
        <f t="shared" si="6"/>
        <v>20119032737.549999</v>
      </c>
      <c r="F24" s="224">
        <f t="shared" si="0"/>
        <v>2910472276.6199989</v>
      </c>
    </row>
    <row r="25" spans="1:9" x14ac:dyDescent="0.3">
      <c r="A25" s="188">
        <v>131703</v>
      </c>
      <c r="B25" s="189" t="s">
        <v>105</v>
      </c>
      <c r="C25" s="180">
        <v>1971838652.05</v>
      </c>
      <c r="D25" s="180">
        <v>21057666362.119999</v>
      </c>
      <c r="E25" s="180">
        <v>20119032737.549999</v>
      </c>
      <c r="F25" s="180">
        <f t="shared" si="0"/>
        <v>2910472276.6199989</v>
      </c>
    </row>
    <row r="26" spans="1:9" x14ac:dyDescent="0.3">
      <c r="A26" s="222">
        <v>1384</v>
      </c>
      <c r="B26" s="223" t="s">
        <v>189</v>
      </c>
      <c r="C26" s="224">
        <f>C27+C28</f>
        <v>14313972</v>
      </c>
      <c r="D26" s="224">
        <f t="shared" ref="D26:E26" si="7">D27+D28</f>
        <v>144194346</v>
      </c>
      <c r="E26" s="224">
        <f t="shared" si="7"/>
        <v>147921899</v>
      </c>
      <c r="F26" s="224">
        <f t="shared" si="0"/>
        <v>10586419</v>
      </c>
    </row>
    <row r="27" spans="1:9" x14ac:dyDescent="0.3">
      <c r="A27" s="188">
        <v>138439</v>
      </c>
      <c r="B27" s="189" t="s">
        <v>190</v>
      </c>
      <c r="C27" s="180">
        <v>1877792</v>
      </c>
      <c r="D27" s="180">
        <v>96019719</v>
      </c>
      <c r="E27" s="180">
        <v>87311092</v>
      </c>
      <c r="F27" s="180">
        <f t="shared" si="0"/>
        <v>10586419</v>
      </c>
    </row>
    <row r="28" spans="1:9" x14ac:dyDescent="0.3">
      <c r="A28" s="188">
        <v>138490</v>
      </c>
      <c r="B28" s="189" t="s">
        <v>191</v>
      </c>
      <c r="C28" s="180">
        <v>12436180</v>
      </c>
      <c r="D28" s="180">
        <v>48174627</v>
      </c>
      <c r="E28" s="180">
        <v>60610807</v>
      </c>
      <c r="F28" s="180">
        <f t="shared" si="0"/>
        <v>0</v>
      </c>
    </row>
    <row r="29" spans="1:9" x14ac:dyDescent="0.3">
      <c r="A29" s="222">
        <v>1385</v>
      </c>
      <c r="B29" s="223" t="s">
        <v>379</v>
      </c>
      <c r="C29" s="224">
        <f>C30</f>
        <v>114840240</v>
      </c>
      <c r="D29" s="224">
        <f t="shared" ref="D29:E29" si="8">D30</f>
        <v>36004225</v>
      </c>
      <c r="E29" s="224">
        <f t="shared" si="8"/>
        <v>57723734</v>
      </c>
      <c r="F29" s="224">
        <f t="shared" si="0"/>
        <v>93120731</v>
      </c>
    </row>
    <row r="30" spans="1:9" x14ac:dyDescent="0.3">
      <c r="A30" s="188">
        <v>138502</v>
      </c>
      <c r="B30" s="189" t="s">
        <v>193</v>
      </c>
      <c r="C30" s="180">
        <v>114840240</v>
      </c>
      <c r="D30" s="180">
        <v>36004225</v>
      </c>
      <c r="E30" s="180">
        <v>57723734</v>
      </c>
      <c r="F30" s="180">
        <f t="shared" si="0"/>
        <v>93120731</v>
      </c>
    </row>
    <row r="31" spans="1:9" x14ac:dyDescent="0.3">
      <c r="A31" s="222">
        <v>1386</v>
      </c>
      <c r="B31" s="223" t="s">
        <v>380</v>
      </c>
      <c r="C31" s="224">
        <f>C32</f>
        <v>0</v>
      </c>
      <c r="D31" s="224">
        <f t="shared" ref="D31:E31" si="9">D32</f>
        <v>0</v>
      </c>
      <c r="E31" s="224">
        <f t="shared" si="9"/>
        <v>0</v>
      </c>
      <c r="F31" s="224">
        <f t="shared" si="0"/>
        <v>0</v>
      </c>
    </row>
    <row r="32" spans="1:9" x14ac:dyDescent="0.3">
      <c r="A32" s="188">
        <v>138602</v>
      </c>
      <c r="B32" s="189" t="s">
        <v>195</v>
      </c>
      <c r="C32" s="180">
        <v>0</v>
      </c>
      <c r="D32" s="180">
        <v>0</v>
      </c>
      <c r="E32" s="180">
        <v>0</v>
      </c>
      <c r="F32" s="180">
        <f t="shared" si="0"/>
        <v>0</v>
      </c>
    </row>
    <row r="33" spans="1:6" x14ac:dyDescent="0.3">
      <c r="A33" s="236">
        <v>15</v>
      </c>
      <c r="B33" s="237" t="s">
        <v>196</v>
      </c>
      <c r="C33" s="238">
        <f>C34</f>
        <v>19247515.82</v>
      </c>
      <c r="D33" s="238">
        <f t="shared" ref="D33:E34" si="10">D34</f>
        <v>82417588</v>
      </c>
      <c r="E33" s="238">
        <f t="shared" si="10"/>
        <v>53298464.399999999</v>
      </c>
      <c r="F33" s="238">
        <f t="shared" si="0"/>
        <v>48366639.419999994</v>
      </c>
    </row>
    <row r="34" spans="1:6" x14ac:dyDescent="0.3">
      <c r="A34" s="222">
        <v>1510</v>
      </c>
      <c r="B34" s="223" t="s">
        <v>197</v>
      </c>
      <c r="C34" s="224">
        <f>C35</f>
        <v>19247515.82</v>
      </c>
      <c r="D34" s="224">
        <f t="shared" si="10"/>
        <v>82417588</v>
      </c>
      <c r="E34" s="224">
        <f t="shared" si="10"/>
        <v>53298464.399999999</v>
      </c>
      <c r="F34" s="224">
        <f t="shared" si="0"/>
        <v>48366639.419999994</v>
      </c>
    </row>
    <row r="35" spans="1:6" x14ac:dyDescent="0.3">
      <c r="A35" s="188">
        <v>151090</v>
      </c>
      <c r="B35" s="189" t="s">
        <v>198</v>
      </c>
      <c r="C35" s="180">
        <v>19247515.82</v>
      </c>
      <c r="D35" s="180">
        <v>82417588</v>
      </c>
      <c r="E35" s="180">
        <v>53298464.399999999</v>
      </c>
      <c r="F35" s="180">
        <f t="shared" si="0"/>
        <v>48366639.419999994</v>
      </c>
    </row>
    <row r="36" spans="1:6" x14ac:dyDescent="0.3">
      <c r="A36" s="236">
        <v>16</v>
      </c>
      <c r="B36" s="237" t="s">
        <v>200</v>
      </c>
      <c r="C36" s="238">
        <f>C37+C39+C41+C43+C46+C49+C51</f>
        <v>13684643732.32</v>
      </c>
      <c r="D36" s="238">
        <f t="shared" ref="D36:E36" si="11">D37+D39+D41+D43+D46+D49+D51</f>
        <v>1257000</v>
      </c>
      <c r="E36" s="238">
        <f t="shared" si="11"/>
        <v>189757404</v>
      </c>
      <c r="F36" s="238">
        <f t="shared" si="0"/>
        <v>13496143328.32</v>
      </c>
    </row>
    <row r="37" spans="1:6" x14ac:dyDescent="0.3">
      <c r="A37" s="222">
        <v>1605</v>
      </c>
      <c r="B37" s="223" t="s">
        <v>381</v>
      </c>
      <c r="C37" s="224">
        <f>C38</f>
        <v>5004601193</v>
      </c>
      <c r="D37" s="224">
        <f t="shared" ref="D37:E37" si="12">D38</f>
        <v>0</v>
      </c>
      <c r="E37" s="224">
        <f t="shared" si="12"/>
        <v>0</v>
      </c>
      <c r="F37" s="224">
        <f t="shared" si="0"/>
        <v>5004601193</v>
      </c>
    </row>
    <row r="38" spans="1:6" x14ac:dyDescent="0.3">
      <c r="A38" s="188">
        <v>160501</v>
      </c>
      <c r="B38" s="189" t="s">
        <v>382</v>
      </c>
      <c r="C38" s="180">
        <v>5004601193</v>
      </c>
      <c r="D38" s="180">
        <v>0</v>
      </c>
      <c r="E38" s="180">
        <v>0</v>
      </c>
      <c r="F38" s="180">
        <f t="shared" si="0"/>
        <v>5004601193</v>
      </c>
    </row>
    <row r="39" spans="1:6" x14ac:dyDescent="0.3">
      <c r="A39" s="222">
        <v>1640</v>
      </c>
      <c r="B39" s="223" t="s">
        <v>201</v>
      </c>
      <c r="C39" s="224">
        <f t="shared" ref="C39:E39" si="13">C40</f>
        <v>10549950115</v>
      </c>
      <c r="D39" s="224">
        <f t="shared" si="13"/>
        <v>0</v>
      </c>
      <c r="E39" s="224">
        <f t="shared" si="13"/>
        <v>0</v>
      </c>
      <c r="F39" s="224">
        <f t="shared" si="0"/>
        <v>10549950115</v>
      </c>
    </row>
    <row r="40" spans="1:6" x14ac:dyDescent="0.3">
      <c r="A40" s="188">
        <v>164001</v>
      </c>
      <c r="B40" s="189" t="s">
        <v>26</v>
      </c>
      <c r="C40" s="180">
        <v>10549950115</v>
      </c>
      <c r="D40" s="180">
        <v>0</v>
      </c>
      <c r="E40" s="180">
        <v>0</v>
      </c>
      <c r="F40" s="180">
        <f t="shared" si="0"/>
        <v>10549950115</v>
      </c>
    </row>
    <row r="41" spans="1:6" x14ac:dyDescent="0.3">
      <c r="A41" s="222">
        <v>1655</v>
      </c>
      <c r="B41" s="223" t="s">
        <v>202</v>
      </c>
      <c r="C41" s="224">
        <f>C42</f>
        <v>327707224.69999999</v>
      </c>
      <c r="D41" s="224">
        <f t="shared" ref="D41:E41" si="14">D42</f>
        <v>696000</v>
      </c>
      <c r="E41" s="224">
        <f t="shared" si="14"/>
        <v>0</v>
      </c>
      <c r="F41" s="224">
        <f t="shared" si="0"/>
        <v>328403224.69999999</v>
      </c>
    </row>
    <row r="42" spans="1:6" x14ac:dyDescent="0.3">
      <c r="A42" s="188">
        <v>165511</v>
      </c>
      <c r="B42" s="189" t="s">
        <v>27</v>
      </c>
      <c r="C42" s="180">
        <v>327707224.69999999</v>
      </c>
      <c r="D42" s="180">
        <v>696000</v>
      </c>
      <c r="E42" s="180">
        <v>0</v>
      </c>
      <c r="F42" s="180">
        <f t="shared" si="0"/>
        <v>328403224.69999999</v>
      </c>
    </row>
    <row r="43" spans="1:6" x14ac:dyDescent="0.3">
      <c r="A43" s="222">
        <v>1665</v>
      </c>
      <c r="B43" s="223" t="s">
        <v>383</v>
      </c>
      <c r="C43" s="224">
        <f>C44+C45</f>
        <v>153074309.90000001</v>
      </c>
      <c r="D43" s="224">
        <f t="shared" ref="D43:E43" si="15">D44+D45</f>
        <v>561000</v>
      </c>
      <c r="E43" s="224">
        <f t="shared" si="15"/>
        <v>216000</v>
      </c>
      <c r="F43" s="224">
        <f t="shared" si="0"/>
        <v>153419309.90000001</v>
      </c>
    </row>
    <row r="44" spans="1:6" x14ac:dyDescent="0.3">
      <c r="A44" s="188">
        <v>166501</v>
      </c>
      <c r="B44" s="189" t="s">
        <v>28</v>
      </c>
      <c r="C44" s="180">
        <v>128839796.08</v>
      </c>
      <c r="D44" s="180">
        <v>0</v>
      </c>
      <c r="E44" s="180">
        <v>0</v>
      </c>
      <c r="F44" s="180">
        <f t="shared" si="0"/>
        <v>128839796.08</v>
      </c>
    </row>
    <row r="45" spans="1:6" x14ac:dyDescent="0.3">
      <c r="A45" s="188">
        <v>166502</v>
      </c>
      <c r="B45" s="189" t="s">
        <v>29</v>
      </c>
      <c r="C45" s="180">
        <v>24234513.82</v>
      </c>
      <c r="D45" s="180">
        <v>561000</v>
      </c>
      <c r="E45" s="180">
        <v>216000</v>
      </c>
      <c r="F45" s="180">
        <f t="shared" si="0"/>
        <v>24579513.82</v>
      </c>
    </row>
    <row r="46" spans="1:6" x14ac:dyDescent="0.3">
      <c r="A46" s="222">
        <v>1670</v>
      </c>
      <c r="B46" s="223" t="s">
        <v>204</v>
      </c>
      <c r="C46" s="224">
        <f>C47+C48</f>
        <v>380353451.33999997</v>
      </c>
      <c r="D46" s="224">
        <f t="shared" ref="D46:E46" si="16">D47+D48</f>
        <v>0</v>
      </c>
      <c r="E46" s="224">
        <f t="shared" si="16"/>
        <v>480000</v>
      </c>
      <c r="F46" s="224">
        <f t="shared" si="0"/>
        <v>379873451.33999997</v>
      </c>
    </row>
    <row r="47" spans="1:6" x14ac:dyDescent="0.3">
      <c r="A47" s="188">
        <v>167001</v>
      </c>
      <c r="B47" s="189" t="s">
        <v>30</v>
      </c>
      <c r="C47" s="180">
        <v>27877467</v>
      </c>
      <c r="D47" s="180">
        <v>0</v>
      </c>
      <c r="E47" s="180">
        <v>0</v>
      </c>
      <c r="F47" s="180">
        <f t="shared" si="0"/>
        <v>27877467</v>
      </c>
    </row>
    <row r="48" spans="1:6" x14ac:dyDescent="0.3">
      <c r="A48" s="188">
        <v>167002</v>
      </c>
      <c r="B48" s="189" t="s">
        <v>31</v>
      </c>
      <c r="C48" s="180">
        <v>352475984.33999997</v>
      </c>
      <c r="D48" s="180">
        <v>0</v>
      </c>
      <c r="E48" s="180">
        <v>480000</v>
      </c>
      <c r="F48" s="180">
        <f t="shared" si="0"/>
        <v>351995984.33999997</v>
      </c>
    </row>
    <row r="49" spans="1:6" x14ac:dyDescent="0.3">
      <c r="A49" s="222">
        <v>1675</v>
      </c>
      <c r="B49" s="223" t="s">
        <v>205</v>
      </c>
      <c r="C49" s="224">
        <f>C50</f>
        <v>246654696</v>
      </c>
      <c r="D49" s="224">
        <f t="shared" ref="D49:E49" si="17">D50</f>
        <v>0</v>
      </c>
      <c r="E49" s="224">
        <f t="shared" si="17"/>
        <v>0</v>
      </c>
      <c r="F49" s="224">
        <f t="shared" si="0"/>
        <v>246654696</v>
      </c>
    </row>
    <row r="50" spans="1:6" x14ac:dyDescent="0.3">
      <c r="A50" s="188">
        <v>167502</v>
      </c>
      <c r="B50" s="189" t="s">
        <v>206</v>
      </c>
      <c r="C50" s="180">
        <v>246654696</v>
      </c>
      <c r="D50" s="180">
        <v>0</v>
      </c>
      <c r="E50" s="180">
        <v>0</v>
      </c>
      <c r="F50" s="180">
        <f t="shared" si="0"/>
        <v>246654696</v>
      </c>
    </row>
    <row r="51" spans="1:6" x14ac:dyDescent="0.3">
      <c r="A51" s="222">
        <v>1685</v>
      </c>
      <c r="B51" s="223" t="s">
        <v>207</v>
      </c>
      <c r="C51" s="224">
        <f>SUM(C52:C56)</f>
        <v>-2977697257.6199999</v>
      </c>
      <c r="D51" s="224">
        <f t="shared" ref="D51:E51" si="18">SUM(D52:D56)</f>
        <v>0</v>
      </c>
      <c r="E51" s="224">
        <f t="shared" si="18"/>
        <v>189061404</v>
      </c>
      <c r="F51" s="224">
        <f t="shared" si="0"/>
        <v>-3166758661.6199999</v>
      </c>
    </row>
    <row r="52" spans="1:6" x14ac:dyDescent="0.3">
      <c r="A52" s="188">
        <v>168501</v>
      </c>
      <c r="B52" s="189" t="s">
        <v>32</v>
      </c>
      <c r="C52" s="180">
        <v>-2485687307.6900001</v>
      </c>
      <c r="D52" s="180">
        <v>0</v>
      </c>
      <c r="E52" s="180">
        <v>155545530</v>
      </c>
      <c r="F52" s="180">
        <f t="shared" si="0"/>
        <v>-2641232837.6900001</v>
      </c>
    </row>
    <row r="53" spans="1:6" x14ac:dyDescent="0.3">
      <c r="A53" s="188">
        <v>168504</v>
      </c>
      <c r="B53" s="189" t="s">
        <v>33</v>
      </c>
      <c r="C53" s="180">
        <v>-183830790.69999999</v>
      </c>
      <c r="D53" s="180">
        <v>0</v>
      </c>
      <c r="E53" s="180">
        <v>6725256</v>
      </c>
      <c r="F53" s="180">
        <f t="shared" si="0"/>
        <v>-190556046.69999999</v>
      </c>
    </row>
    <row r="54" spans="1:6" x14ac:dyDescent="0.3">
      <c r="A54" s="188">
        <v>168506</v>
      </c>
      <c r="B54" s="189" t="s">
        <v>34</v>
      </c>
      <c r="C54" s="180">
        <v>-75867752.230000004</v>
      </c>
      <c r="D54" s="180">
        <v>0</v>
      </c>
      <c r="E54" s="180">
        <v>1899156</v>
      </c>
      <c r="F54" s="180">
        <f t="shared" si="0"/>
        <v>-77766908.230000004</v>
      </c>
    </row>
    <row r="55" spans="1:6" x14ac:dyDescent="0.3">
      <c r="A55" s="188">
        <v>168507</v>
      </c>
      <c r="B55" s="189" t="s">
        <v>384</v>
      </c>
      <c r="C55" s="180">
        <v>-188323029</v>
      </c>
      <c r="D55" s="180">
        <v>0</v>
      </c>
      <c r="E55" s="180">
        <v>18551178</v>
      </c>
      <c r="F55" s="180">
        <f t="shared" si="0"/>
        <v>-206874207</v>
      </c>
    </row>
    <row r="56" spans="1:6" x14ac:dyDescent="0.3">
      <c r="A56" s="188">
        <v>168508</v>
      </c>
      <c r="B56" s="189" t="s">
        <v>36</v>
      </c>
      <c r="C56" s="180">
        <v>-43988378</v>
      </c>
      <c r="D56" s="180">
        <v>0</v>
      </c>
      <c r="E56" s="180">
        <v>6340284</v>
      </c>
      <c r="F56" s="180">
        <f t="shared" si="0"/>
        <v>-50328662</v>
      </c>
    </row>
    <row r="57" spans="1:6" x14ac:dyDescent="0.3">
      <c r="A57" s="236">
        <v>19</v>
      </c>
      <c r="B57" s="237" t="s">
        <v>208</v>
      </c>
      <c r="C57" s="238">
        <f>C58+C60+C65+C67+C69</f>
        <v>580183732.55999994</v>
      </c>
      <c r="D57" s="238">
        <f t="shared" ref="D57:E57" si="19">D58+D60+D65+D67+D69</f>
        <v>697114774.74000001</v>
      </c>
      <c r="E57" s="238">
        <f t="shared" si="19"/>
        <v>666437131.05999994</v>
      </c>
      <c r="F57" s="238">
        <f t="shared" si="0"/>
        <v>610861376.24000001</v>
      </c>
    </row>
    <row r="58" spans="1:6" x14ac:dyDescent="0.3">
      <c r="A58" s="222">
        <v>1906</v>
      </c>
      <c r="B58" s="223" t="s">
        <v>385</v>
      </c>
      <c r="C58" s="224">
        <f>C59</f>
        <v>0</v>
      </c>
      <c r="D58" s="224">
        <f t="shared" ref="D58:E58" si="20">D59</f>
        <v>120244445</v>
      </c>
      <c r="E58" s="224">
        <f t="shared" si="20"/>
        <v>110435877</v>
      </c>
      <c r="F58" s="224">
        <f t="shared" si="0"/>
        <v>9808568</v>
      </c>
    </row>
    <row r="59" spans="1:6" x14ac:dyDescent="0.3">
      <c r="A59" s="188">
        <v>190603</v>
      </c>
      <c r="B59" s="189" t="s">
        <v>386</v>
      </c>
      <c r="C59" s="180">
        <v>0</v>
      </c>
      <c r="D59" s="180">
        <v>120244445</v>
      </c>
      <c r="E59" s="180">
        <v>110435877</v>
      </c>
      <c r="F59" s="180">
        <f t="shared" si="0"/>
        <v>9808568</v>
      </c>
    </row>
    <row r="60" spans="1:6" x14ac:dyDescent="0.3">
      <c r="A60" s="222">
        <v>1907</v>
      </c>
      <c r="B60" s="223" t="s">
        <v>387</v>
      </c>
      <c r="C60" s="224">
        <f>C61+C62+C63+C64</f>
        <v>541162897.05999994</v>
      </c>
      <c r="D60" s="224">
        <f t="shared" ref="D60:E60" si="21">D61+D62+D63+D64</f>
        <v>576870329.74000001</v>
      </c>
      <c r="E60" s="224">
        <f t="shared" si="21"/>
        <v>553148362.05999994</v>
      </c>
      <c r="F60" s="224">
        <f t="shared" si="0"/>
        <v>564884864.74000001</v>
      </c>
    </row>
    <row r="61" spans="1:6" x14ac:dyDescent="0.3">
      <c r="A61" s="188">
        <v>190701</v>
      </c>
      <c r="B61" s="189" t="s">
        <v>40</v>
      </c>
      <c r="C61" s="180">
        <v>398766000</v>
      </c>
      <c r="D61" s="180">
        <v>101161000</v>
      </c>
      <c r="E61" s="180">
        <v>398766000</v>
      </c>
      <c r="F61" s="180">
        <f t="shared" si="0"/>
        <v>101161000</v>
      </c>
    </row>
    <row r="62" spans="1:6" x14ac:dyDescent="0.3">
      <c r="A62" s="188">
        <v>190702</v>
      </c>
      <c r="B62" s="189" t="s">
        <v>211</v>
      </c>
      <c r="C62" s="180">
        <v>83862897.060000002</v>
      </c>
      <c r="D62" s="180">
        <v>84758329.739999995</v>
      </c>
      <c r="E62" s="180">
        <v>95848362.060000002</v>
      </c>
      <c r="F62" s="180">
        <f t="shared" si="0"/>
        <v>72772864.74000001</v>
      </c>
    </row>
    <row r="63" spans="1:6" x14ac:dyDescent="0.3">
      <c r="A63" s="188">
        <v>190703</v>
      </c>
      <c r="B63" s="189" t="s">
        <v>41</v>
      </c>
      <c r="C63" s="180">
        <v>58534000</v>
      </c>
      <c r="D63" s="180">
        <v>390951000</v>
      </c>
      <c r="E63" s="180">
        <v>58534000</v>
      </c>
      <c r="F63" s="180">
        <f t="shared" si="0"/>
        <v>390951000</v>
      </c>
    </row>
    <row r="64" spans="1:6" x14ac:dyDescent="0.3">
      <c r="A64" s="188">
        <v>190705</v>
      </c>
      <c r="B64" s="189" t="s">
        <v>388</v>
      </c>
      <c r="C64" s="180">
        <v>0</v>
      </c>
      <c r="D64" s="180">
        <v>0</v>
      </c>
      <c r="E64" s="180">
        <v>0</v>
      </c>
      <c r="F64" s="180">
        <f t="shared" si="0"/>
        <v>0</v>
      </c>
    </row>
    <row r="65" spans="1:6" x14ac:dyDescent="0.3">
      <c r="A65" s="222">
        <v>1909</v>
      </c>
      <c r="B65" s="223" t="s">
        <v>212</v>
      </c>
      <c r="C65" s="224">
        <f>C66</f>
        <v>972942</v>
      </c>
      <c r="D65" s="224">
        <f t="shared" ref="D65:E65" si="22">D66</f>
        <v>0</v>
      </c>
      <c r="E65" s="224">
        <f t="shared" si="22"/>
        <v>0</v>
      </c>
      <c r="F65" s="224">
        <f t="shared" si="0"/>
        <v>972942</v>
      </c>
    </row>
    <row r="66" spans="1:6" x14ac:dyDescent="0.3">
      <c r="A66" s="188">
        <v>190903</v>
      </c>
      <c r="B66" s="189" t="s">
        <v>42</v>
      </c>
      <c r="C66" s="180">
        <v>972942</v>
      </c>
      <c r="D66" s="180">
        <v>0</v>
      </c>
      <c r="E66" s="180">
        <v>0</v>
      </c>
      <c r="F66" s="180">
        <f t="shared" si="0"/>
        <v>972942</v>
      </c>
    </row>
    <row r="67" spans="1:6" x14ac:dyDescent="0.3">
      <c r="A67" s="222">
        <v>1970</v>
      </c>
      <c r="B67" s="223" t="s">
        <v>213</v>
      </c>
      <c r="C67" s="224">
        <f>C68</f>
        <v>110875328.5</v>
      </c>
      <c r="D67" s="224">
        <f t="shared" ref="D67:E67" si="23">D68</f>
        <v>0</v>
      </c>
      <c r="E67" s="224">
        <f t="shared" si="23"/>
        <v>0</v>
      </c>
      <c r="F67" s="224">
        <f t="shared" si="0"/>
        <v>110875328.5</v>
      </c>
    </row>
    <row r="68" spans="1:6" x14ac:dyDescent="0.3">
      <c r="A68" s="188">
        <v>197008</v>
      </c>
      <c r="B68" s="189" t="s">
        <v>43</v>
      </c>
      <c r="C68" s="180">
        <v>110875328.5</v>
      </c>
      <c r="D68" s="180">
        <v>0</v>
      </c>
      <c r="E68" s="180">
        <v>0</v>
      </c>
      <c r="F68" s="180">
        <f t="shared" si="0"/>
        <v>110875328.5</v>
      </c>
    </row>
    <row r="69" spans="1:6" x14ac:dyDescent="0.3">
      <c r="A69" s="222">
        <v>1975</v>
      </c>
      <c r="B69" s="223" t="s">
        <v>214</v>
      </c>
      <c r="C69" s="224">
        <f>C70</f>
        <v>-72827435</v>
      </c>
      <c r="D69" s="224">
        <f t="shared" ref="D69:E69" si="24">D70</f>
        <v>0</v>
      </c>
      <c r="E69" s="224">
        <f t="shared" si="24"/>
        <v>2852892</v>
      </c>
      <c r="F69" s="224">
        <f t="shared" si="0"/>
        <v>-75680327</v>
      </c>
    </row>
    <row r="70" spans="1:6" x14ac:dyDescent="0.3">
      <c r="A70" s="188">
        <v>197508</v>
      </c>
      <c r="B70" s="189" t="s">
        <v>43</v>
      </c>
      <c r="C70" s="180">
        <v>-72827435</v>
      </c>
      <c r="D70" s="180">
        <v>0</v>
      </c>
      <c r="E70" s="180">
        <v>2852892</v>
      </c>
      <c r="F70" s="180">
        <f t="shared" si="0"/>
        <v>-75680327</v>
      </c>
    </row>
    <row r="71" spans="1:6" x14ac:dyDescent="0.3">
      <c r="A71" s="186"/>
      <c r="B71" s="178"/>
      <c r="C71" s="180"/>
      <c r="D71" s="180"/>
      <c r="E71" s="180"/>
      <c r="F71" s="180"/>
    </row>
    <row r="72" spans="1:6" ht="15.6" x14ac:dyDescent="0.3">
      <c r="A72" s="231">
        <v>2</v>
      </c>
      <c r="B72" s="85" t="s">
        <v>216</v>
      </c>
      <c r="C72" s="232">
        <f>C74+C116+C130+C135</f>
        <v>23480890130.48</v>
      </c>
      <c r="D72" s="232">
        <f>D74+D116+D130+D135</f>
        <v>19964872030.489998</v>
      </c>
      <c r="E72" s="232">
        <f>E74+E116+E130+E135</f>
        <v>24375696114.82</v>
      </c>
      <c r="F72" s="232">
        <f t="shared" ref="F72:F85" si="25">C72-D72+E72</f>
        <v>27891714214.810001</v>
      </c>
    </row>
    <row r="73" spans="1:6" x14ac:dyDescent="0.3">
      <c r="A73" s="186"/>
      <c r="B73" s="178"/>
      <c r="C73" s="230"/>
      <c r="D73" s="230"/>
      <c r="E73" s="230"/>
      <c r="F73" s="230"/>
    </row>
    <row r="74" spans="1:6" x14ac:dyDescent="0.3">
      <c r="A74" s="236">
        <v>24</v>
      </c>
      <c r="B74" s="237" t="s">
        <v>217</v>
      </c>
      <c r="C74" s="238">
        <f>C75+C77+C79+C86+C94+C102+C105+C111</f>
        <v>4996427800.6599998</v>
      </c>
      <c r="D74" s="238">
        <f>D75+D77+D79+D86+D94+D102+D105+D111</f>
        <v>17372307722.489998</v>
      </c>
      <c r="E74" s="238">
        <f>E75+E77+E79+E86+E94+E102+E105+E111</f>
        <v>17619163413.669998</v>
      </c>
      <c r="F74" s="238">
        <f t="shared" si="25"/>
        <v>5243283491.8400002</v>
      </c>
    </row>
    <row r="75" spans="1:6" s="3" customFormat="1" ht="13.8" x14ac:dyDescent="0.25">
      <c r="A75" s="222">
        <v>2401</v>
      </c>
      <c r="B75" s="223" t="s">
        <v>218</v>
      </c>
      <c r="C75" s="224">
        <f>C76</f>
        <v>206248647</v>
      </c>
      <c r="D75" s="224">
        <f t="shared" ref="D75:E75" si="26">D76</f>
        <v>1732843222.8</v>
      </c>
      <c r="E75" s="224">
        <f t="shared" si="26"/>
        <v>1532949535.8</v>
      </c>
      <c r="F75" s="224">
        <f t="shared" si="25"/>
        <v>6354960</v>
      </c>
    </row>
    <row r="76" spans="1:6" x14ac:dyDescent="0.3">
      <c r="A76" s="188">
        <v>240101</v>
      </c>
      <c r="B76" s="189" t="s">
        <v>48</v>
      </c>
      <c r="C76" s="180">
        <v>206248647</v>
      </c>
      <c r="D76" s="180">
        <v>1732843222.8</v>
      </c>
      <c r="E76" s="180">
        <v>1532949535.8</v>
      </c>
      <c r="F76" s="180">
        <f t="shared" si="25"/>
        <v>6354960</v>
      </c>
    </row>
    <row r="77" spans="1:6" x14ac:dyDescent="0.3">
      <c r="A77" s="222">
        <v>2407</v>
      </c>
      <c r="B77" s="223" t="s">
        <v>219</v>
      </c>
      <c r="C77" s="224">
        <f>C78</f>
        <v>296602468</v>
      </c>
      <c r="D77" s="224">
        <f t="shared" ref="D77:E77" si="27">D78</f>
        <v>1903999599.47</v>
      </c>
      <c r="E77" s="224">
        <f t="shared" si="27"/>
        <v>1836800386.3099999</v>
      </c>
      <c r="F77" s="224">
        <f t="shared" si="25"/>
        <v>229403254.83999991</v>
      </c>
    </row>
    <row r="78" spans="1:6" x14ac:dyDescent="0.3">
      <c r="A78" s="188">
        <v>240790</v>
      </c>
      <c r="B78" s="189" t="s">
        <v>49</v>
      </c>
      <c r="C78" s="180">
        <v>296602468</v>
      </c>
      <c r="D78" s="180">
        <v>1903999599.47</v>
      </c>
      <c r="E78" s="180">
        <v>1836800386.3099999</v>
      </c>
      <c r="F78" s="180">
        <f t="shared" si="25"/>
        <v>229403254.83999991</v>
      </c>
    </row>
    <row r="79" spans="1:6" x14ac:dyDescent="0.3">
      <c r="A79" s="222">
        <v>2424</v>
      </c>
      <c r="B79" s="223" t="s">
        <v>220</v>
      </c>
      <c r="C79" s="224">
        <f>SUM(C80:C85)</f>
        <v>45814920</v>
      </c>
      <c r="D79" s="224">
        <f t="shared" ref="D79:E79" si="28">SUM(D80:D85)</f>
        <v>337834435</v>
      </c>
      <c r="E79" s="224">
        <f t="shared" si="28"/>
        <v>358990886</v>
      </c>
      <c r="F79" s="224">
        <f t="shared" si="25"/>
        <v>66971371</v>
      </c>
    </row>
    <row r="80" spans="1:6" x14ac:dyDescent="0.3">
      <c r="A80" s="188">
        <v>242401</v>
      </c>
      <c r="B80" s="189" t="s">
        <v>50</v>
      </c>
      <c r="C80" s="180">
        <v>9998346</v>
      </c>
      <c r="D80" s="180">
        <v>49964346</v>
      </c>
      <c r="E80" s="180">
        <v>46507700</v>
      </c>
      <c r="F80" s="180">
        <f t="shared" si="25"/>
        <v>6541700</v>
      </c>
    </row>
    <row r="81" spans="1:6" x14ac:dyDescent="0.3">
      <c r="A81" s="188">
        <v>242402</v>
      </c>
      <c r="B81" s="189" t="s">
        <v>51</v>
      </c>
      <c r="C81" s="180">
        <v>12115700</v>
      </c>
      <c r="D81" s="180">
        <v>41204600</v>
      </c>
      <c r="E81" s="180">
        <v>35467400</v>
      </c>
      <c r="F81" s="180">
        <f t="shared" si="25"/>
        <v>6378500</v>
      </c>
    </row>
    <row r="82" spans="1:6" x14ac:dyDescent="0.3">
      <c r="A82" s="188">
        <v>242404</v>
      </c>
      <c r="B82" s="189" t="s">
        <v>52</v>
      </c>
      <c r="C82" s="180">
        <v>537200</v>
      </c>
      <c r="D82" s="180">
        <v>3133200</v>
      </c>
      <c r="E82" s="180">
        <v>3157920</v>
      </c>
      <c r="F82" s="180">
        <f t="shared" si="25"/>
        <v>561920</v>
      </c>
    </row>
    <row r="83" spans="1:6" x14ac:dyDescent="0.3">
      <c r="A83" s="188">
        <v>242405</v>
      </c>
      <c r="B83" s="189" t="s">
        <v>389</v>
      </c>
      <c r="C83" s="180">
        <v>19851630</v>
      </c>
      <c r="D83" s="180">
        <v>176981742</v>
      </c>
      <c r="E83" s="180">
        <v>177311602</v>
      </c>
      <c r="F83" s="180">
        <f t="shared" si="25"/>
        <v>20181490</v>
      </c>
    </row>
    <row r="84" spans="1:6" x14ac:dyDescent="0.3">
      <c r="A84" s="188">
        <v>242406</v>
      </c>
      <c r="B84" s="189" t="s">
        <v>54</v>
      </c>
      <c r="C84" s="180">
        <v>0</v>
      </c>
      <c r="D84" s="180">
        <v>52799528</v>
      </c>
      <c r="E84" s="180">
        <v>83724733</v>
      </c>
      <c r="F84" s="180">
        <f t="shared" si="25"/>
        <v>30925205</v>
      </c>
    </row>
    <row r="85" spans="1:6" x14ac:dyDescent="0.3">
      <c r="A85" s="188">
        <v>242490</v>
      </c>
      <c r="B85" s="189" t="s">
        <v>55</v>
      </c>
      <c r="C85" s="180">
        <v>3312044</v>
      </c>
      <c r="D85" s="180">
        <v>13751019</v>
      </c>
      <c r="E85" s="180">
        <v>12821531</v>
      </c>
      <c r="F85" s="180">
        <f t="shared" si="25"/>
        <v>2382556</v>
      </c>
    </row>
    <row r="86" spans="1:6" x14ac:dyDescent="0.3">
      <c r="A86" s="222">
        <v>2436</v>
      </c>
      <c r="B86" s="223" t="s">
        <v>221</v>
      </c>
      <c r="C86" s="224">
        <f>SUM(C87:C93)</f>
        <v>86179000</v>
      </c>
      <c r="D86" s="224">
        <f t="shared" ref="D86:E86" si="29">SUM(D87:D93)</f>
        <v>572495942</v>
      </c>
      <c r="E86" s="224">
        <f t="shared" si="29"/>
        <v>522112942</v>
      </c>
      <c r="F86" s="224">
        <f>C86-D86+E86</f>
        <v>35796000</v>
      </c>
    </row>
    <row r="87" spans="1:6" x14ac:dyDescent="0.3">
      <c r="A87" s="188">
        <v>243603</v>
      </c>
      <c r="B87" s="189" t="s">
        <v>56</v>
      </c>
      <c r="C87" s="180">
        <v>0</v>
      </c>
      <c r="D87" s="180">
        <v>0</v>
      </c>
      <c r="E87" s="180">
        <v>0</v>
      </c>
      <c r="F87" s="180">
        <f t="shared" ref="F87:F93" si="30">C87-D87+E87</f>
        <v>0</v>
      </c>
    </row>
    <row r="88" spans="1:6" x14ac:dyDescent="0.3">
      <c r="A88" s="188">
        <v>243605</v>
      </c>
      <c r="B88" s="189" t="s">
        <v>57</v>
      </c>
      <c r="C88" s="180">
        <v>1517000</v>
      </c>
      <c r="D88" s="180">
        <v>6099000</v>
      </c>
      <c r="E88" s="180">
        <v>5638000</v>
      </c>
      <c r="F88" s="180">
        <f t="shared" si="30"/>
        <v>1056000</v>
      </c>
    </row>
    <row r="89" spans="1:6" x14ac:dyDescent="0.3">
      <c r="A89" s="188">
        <v>243608</v>
      </c>
      <c r="B89" s="189" t="s">
        <v>58</v>
      </c>
      <c r="C89" s="180">
        <v>12414000</v>
      </c>
      <c r="D89" s="180">
        <v>34112748</v>
      </c>
      <c r="E89" s="180">
        <v>26986748</v>
      </c>
      <c r="F89" s="180">
        <f t="shared" si="30"/>
        <v>5288000</v>
      </c>
    </row>
    <row r="90" spans="1:6" x14ac:dyDescent="0.3">
      <c r="A90" s="188">
        <v>243609</v>
      </c>
      <c r="B90" s="189" t="s">
        <v>59</v>
      </c>
      <c r="C90" s="180">
        <v>31980000</v>
      </c>
      <c r="D90" s="180">
        <v>375623000</v>
      </c>
      <c r="E90" s="180">
        <v>344793000</v>
      </c>
      <c r="F90" s="180">
        <f t="shared" si="30"/>
        <v>1150000</v>
      </c>
    </row>
    <row r="91" spans="1:6" x14ac:dyDescent="0.3">
      <c r="A91" s="188">
        <v>243615</v>
      </c>
      <c r="B91" s="189" t="s">
        <v>60</v>
      </c>
      <c r="C91" s="180">
        <v>3391000</v>
      </c>
      <c r="D91" s="180">
        <v>10246000</v>
      </c>
      <c r="E91" s="180">
        <v>9744000</v>
      </c>
      <c r="F91" s="180">
        <f t="shared" si="30"/>
        <v>2889000</v>
      </c>
    </row>
    <row r="92" spans="1:6" x14ac:dyDescent="0.3">
      <c r="A92" s="188">
        <v>243625</v>
      </c>
      <c r="B92" s="189" t="s">
        <v>390</v>
      </c>
      <c r="C92" s="180">
        <v>15725000</v>
      </c>
      <c r="D92" s="180">
        <v>43482194</v>
      </c>
      <c r="E92" s="180">
        <v>33790194</v>
      </c>
      <c r="F92" s="180">
        <f t="shared" si="30"/>
        <v>6033000</v>
      </c>
    </row>
    <row r="93" spans="1:6" x14ac:dyDescent="0.3">
      <c r="A93" s="188">
        <v>243695</v>
      </c>
      <c r="B93" s="189" t="s">
        <v>441</v>
      </c>
      <c r="C93" s="180">
        <v>21152000</v>
      </c>
      <c r="D93" s="180">
        <v>102933000</v>
      </c>
      <c r="E93" s="180">
        <v>101161000</v>
      </c>
      <c r="F93" s="180">
        <f t="shared" si="30"/>
        <v>19380000</v>
      </c>
    </row>
    <row r="94" spans="1:6" x14ac:dyDescent="0.3">
      <c r="A94" s="222">
        <v>2440</v>
      </c>
      <c r="B94" s="223" t="s">
        <v>391</v>
      </c>
      <c r="C94" s="224">
        <f>SUM(C95:C101)</f>
        <v>381656885</v>
      </c>
      <c r="D94" s="224">
        <f>SUM(D95:D101)</f>
        <v>1978894166.5599999</v>
      </c>
      <c r="E94" s="224">
        <f>SUM(E95:E101)</f>
        <v>1927651981.5599999</v>
      </c>
      <c r="F94" s="224">
        <f>C94-D94+E94</f>
        <v>330414700</v>
      </c>
    </row>
    <row r="95" spans="1:6" x14ac:dyDescent="0.3">
      <c r="A95" s="188">
        <v>244001</v>
      </c>
      <c r="B95" s="189" t="s">
        <v>392</v>
      </c>
      <c r="C95" s="179">
        <v>0</v>
      </c>
      <c r="D95" s="180">
        <v>0</v>
      </c>
      <c r="E95" s="180">
        <v>0</v>
      </c>
      <c r="F95" s="180">
        <f t="shared" ref="F95:F101" si="31">C95-D95+E95</f>
        <v>0</v>
      </c>
    </row>
    <row r="96" spans="1:6" x14ac:dyDescent="0.3">
      <c r="A96" s="188">
        <v>244003</v>
      </c>
      <c r="B96" s="189" t="s">
        <v>393</v>
      </c>
      <c r="C96" s="180">
        <v>0</v>
      </c>
      <c r="D96" s="180">
        <v>21044200</v>
      </c>
      <c r="E96" s="180">
        <v>21044200</v>
      </c>
      <c r="F96" s="180">
        <f t="shared" si="31"/>
        <v>0</v>
      </c>
    </row>
    <row r="97" spans="1:6" x14ac:dyDescent="0.3">
      <c r="A97" s="188">
        <v>244004</v>
      </c>
      <c r="B97" s="189" t="s">
        <v>63</v>
      </c>
      <c r="C97" s="180">
        <v>1728000</v>
      </c>
      <c r="D97" s="180">
        <v>2219000</v>
      </c>
      <c r="E97" s="180">
        <v>846000</v>
      </c>
      <c r="F97" s="180">
        <f>C97-D97+E97</f>
        <v>355000</v>
      </c>
    </row>
    <row r="98" spans="1:6" x14ac:dyDescent="0.3">
      <c r="A98" s="188">
        <v>244014</v>
      </c>
      <c r="B98" s="189" t="s">
        <v>339</v>
      </c>
      <c r="C98" s="180">
        <v>0</v>
      </c>
      <c r="D98" s="180">
        <v>121380829</v>
      </c>
      <c r="E98" s="180">
        <v>121380829</v>
      </c>
      <c r="F98" s="180">
        <f t="shared" si="31"/>
        <v>0</v>
      </c>
    </row>
    <row r="99" spans="1:6" x14ac:dyDescent="0.3">
      <c r="A99" s="188">
        <v>244020</v>
      </c>
      <c r="B99" s="189" t="s">
        <v>479</v>
      </c>
      <c r="C99" s="180">
        <v>63826</v>
      </c>
      <c r="D99" s="180">
        <v>52374352.560000002</v>
      </c>
      <c r="E99" s="180">
        <v>52310526.560000002</v>
      </c>
      <c r="F99" s="180">
        <f>C99-D99+E99</f>
        <v>0</v>
      </c>
    </row>
    <row r="100" spans="1:6" x14ac:dyDescent="0.3">
      <c r="A100" s="188">
        <v>244024</v>
      </c>
      <c r="B100" s="189" t="s">
        <v>64</v>
      </c>
      <c r="C100" s="180">
        <v>0</v>
      </c>
      <c r="D100" s="180">
        <v>151120</v>
      </c>
      <c r="E100" s="180">
        <v>151120</v>
      </c>
      <c r="F100" s="180">
        <f>C100-D100+E100</f>
        <v>0</v>
      </c>
    </row>
    <row r="101" spans="1:6" x14ac:dyDescent="0.3">
      <c r="A101" s="188">
        <v>244080</v>
      </c>
      <c r="B101" s="189" t="s">
        <v>65</v>
      </c>
      <c r="C101" s="180">
        <v>379865059</v>
      </c>
      <c r="D101" s="180">
        <v>1781724665</v>
      </c>
      <c r="E101" s="180">
        <v>1731919306</v>
      </c>
      <c r="F101" s="180">
        <f t="shared" si="31"/>
        <v>330059700</v>
      </c>
    </row>
    <row r="102" spans="1:6" x14ac:dyDescent="0.3">
      <c r="A102" s="222">
        <v>2445</v>
      </c>
      <c r="B102" s="223" t="s">
        <v>224</v>
      </c>
      <c r="C102" s="224">
        <f>SUM(C103:C104)</f>
        <v>5539000</v>
      </c>
      <c r="D102" s="224">
        <f>SUM(D103:D104)</f>
        <v>18276597</v>
      </c>
      <c r="E102" s="224">
        <f>SUM(E103:E104)</f>
        <v>18371597</v>
      </c>
      <c r="F102" s="224">
        <f>C102-D102+E102</f>
        <v>5634000</v>
      </c>
    </row>
    <row r="103" spans="1:6" x14ac:dyDescent="0.3">
      <c r="A103" s="188">
        <v>244502</v>
      </c>
      <c r="B103" s="189" t="s">
        <v>67</v>
      </c>
      <c r="C103" s="180">
        <v>5624000</v>
      </c>
      <c r="D103" s="180">
        <v>18003597</v>
      </c>
      <c r="E103" s="180">
        <v>18072597</v>
      </c>
      <c r="F103" s="180">
        <f t="shared" ref="F103:F104" si="32">C103-D103+E103</f>
        <v>5693000</v>
      </c>
    </row>
    <row r="104" spans="1:6" x14ac:dyDescent="0.3">
      <c r="A104" s="188">
        <v>244506</v>
      </c>
      <c r="B104" s="189" t="s">
        <v>69</v>
      </c>
      <c r="C104" s="180">
        <v>-85000</v>
      </c>
      <c r="D104" s="180">
        <v>273000</v>
      </c>
      <c r="E104" s="180">
        <v>299000</v>
      </c>
      <c r="F104" s="180">
        <f t="shared" si="32"/>
        <v>-59000</v>
      </c>
    </row>
    <row r="105" spans="1:6" x14ac:dyDescent="0.3">
      <c r="A105" s="222">
        <v>2465</v>
      </c>
      <c r="B105" s="223" t="s">
        <v>225</v>
      </c>
      <c r="C105" s="224">
        <f>SUM(C106:C110)</f>
        <v>3350187937.98</v>
      </c>
      <c r="D105" s="224">
        <f t="shared" ref="D105:E105" si="33">SUM(D106:D110)</f>
        <v>7454744151.9799995</v>
      </c>
      <c r="E105" s="224">
        <f t="shared" si="33"/>
        <v>7738802555</v>
      </c>
      <c r="F105" s="224">
        <f>C105-D105+E105</f>
        <v>3634246341.0000005</v>
      </c>
    </row>
    <row r="106" spans="1:6" x14ac:dyDescent="0.3">
      <c r="A106" s="188">
        <v>246501</v>
      </c>
      <c r="B106" s="189" t="s">
        <v>70</v>
      </c>
      <c r="C106" s="180">
        <v>0</v>
      </c>
      <c r="D106" s="180">
        <v>1388750000</v>
      </c>
      <c r="E106" s="180">
        <v>1388750000</v>
      </c>
      <c r="F106" s="180">
        <f t="shared" ref="F106:F110" si="34">C106-D106+E106</f>
        <v>0</v>
      </c>
    </row>
    <row r="107" spans="1:6" x14ac:dyDescent="0.3">
      <c r="A107" s="188">
        <v>246502</v>
      </c>
      <c r="B107" s="189" t="s">
        <v>480</v>
      </c>
      <c r="C107" s="180">
        <v>0</v>
      </c>
      <c r="D107" s="180">
        <v>4151750</v>
      </c>
      <c r="E107" s="180">
        <v>4151750</v>
      </c>
      <c r="F107" s="180">
        <f t="shared" si="34"/>
        <v>0</v>
      </c>
    </row>
    <row r="108" spans="1:6" x14ac:dyDescent="0.3">
      <c r="A108" s="188">
        <v>246503</v>
      </c>
      <c r="B108" s="189" t="s">
        <v>71</v>
      </c>
      <c r="C108" s="180">
        <v>3189941989.98</v>
      </c>
      <c r="D108" s="180">
        <v>5828218831.9799995</v>
      </c>
      <c r="E108" s="180">
        <v>5958252153</v>
      </c>
      <c r="F108" s="180">
        <f>C108-D108+E108</f>
        <v>3319975311.0000005</v>
      </c>
    </row>
    <row r="109" spans="1:6" x14ac:dyDescent="0.3">
      <c r="A109" s="188">
        <v>246505</v>
      </c>
      <c r="B109" s="189" t="s">
        <v>394</v>
      </c>
      <c r="C109" s="180">
        <v>30778656</v>
      </c>
      <c r="D109" s="180">
        <v>142124171</v>
      </c>
      <c r="E109" s="180">
        <v>270993487</v>
      </c>
      <c r="F109" s="180">
        <f t="shared" si="34"/>
        <v>159647972</v>
      </c>
    </row>
    <row r="110" spans="1:6" x14ac:dyDescent="0.3">
      <c r="A110" s="188">
        <v>246506</v>
      </c>
      <c r="B110" s="189" t="s">
        <v>395</v>
      </c>
      <c r="C110" s="180">
        <v>129467292</v>
      </c>
      <c r="D110" s="180">
        <v>91499399</v>
      </c>
      <c r="E110" s="180">
        <v>116655165</v>
      </c>
      <c r="F110" s="180">
        <f t="shared" si="34"/>
        <v>154623058</v>
      </c>
    </row>
    <row r="111" spans="1:6" x14ac:dyDescent="0.3">
      <c r="A111" s="222">
        <v>2490</v>
      </c>
      <c r="B111" s="223" t="s">
        <v>228</v>
      </c>
      <c r="C111" s="224">
        <f>SUM(C112:C115)</f>
        <v>624198942.67999995</v>
      </c>
      <c r="D111" s="224">
        <f>SUM(D112:D115)</f>
        <v>3373219607.6799998</v>
      </c>
      <c r="E111" s="224">
        <f>SUM(E112:E115)</f>
        <v>3683483530</v>
      </c>
      <c r="F111" s="224">
        <f>SUM(F112:F115)</f>
        <v>934462865</v>
      </c>
    </row>
    <row r="112" spans="1:6" x14ac:dyDescent="0.3">
      <c r="A112" s="188">
        <v>249054</v>
      </c>
      <c r="B112" s="189" t="s">
        <v>75</v>
      </c>
      <c r="C112" s="180">
        <v>1274728</v>
      </c>
      <c r="D112" s="180">
        <v>212757960</v>
      </c>
      <c r="E112" s="180">
        <v>221228477</v>
      </c>
      <c r="F112" s="180">
        <f t="shared" ref="F112:F115" si="35">C112-D112+E112</f>
        <v>9745245</v>
      </c>
    </row>
    <row r="113" spans="1:6" x14ac:dyDescent="0.3">
      <c r="A113" s="188">
        <v>249055</v>
      </c>
      <c r="B113" s="189" t="s">
        <v>76</v>
      </c>
      <c r="C113" s="180">
        <v>2365679</v>
      </c>
      <c r="D113" s="180">
        <v>122714129</v>
      </c>
      <c r="E113" s="180">
        <v>127110350</v>
      </c>
      <c r="F113" s="180">
        <f t="shared" si="35"/>
        <v>6761900</v>
      </c>
    </row>
    <row r="114" spans="1:6" x14ac:dyDescent="0.3">
      <c r="A114" s="188">
        <v>249062</v>
      </c>
      <c r="B114" s="189" t="s">
        <v>396</v>
      </c>
      <c r="C114" s="180">
        <v>615324480</v>
      </c>
      <c r="D114" s="180">
        <v>2994397440</v>
      </c>
      <c r="E114" s="180">
        <v>2942851200</v>
      </c>
      <c r="F114" s="180">
        <f t="shared" si="35"/>
        <v>563778240</v>
      </c>
    </row>
    <row r="115" spans="1:6" x14ac:dyDescent="0.3">
      <c r="A115" s="188">
        <v>249090</v>
      </c>
      <c r="B115" s="189" t="s">
        <v>82</v>
      </c>
      <c r="C115" s="180">
        <v>5234055.68</v>
      </c>
      <c r="D115" s="180">
        <v>43350078.68</v>
      </c>
      <c r="E115" s="180">
        <v>392293503</v>
      </c>
      <c r="F115" s="180">
        <f t="shared" si="35"/>
        <v>354177480</v>
      </c>
    </row>
    <row r="116" spans="1:6" x14ac:dyDescent="0.3">
      <c r="A116" s="236">
        <v>25</v>
      </c>
      <c r="B116" s="237" t="s">
        <v>231</v>
      </c>
      <c r="C116" s="238">
        <f>C117</f>
        <v>241289861.27000001</v>
      </c>
      <c r="D116" s="238">
        <f t="shared" ref="D116:E116" si="36">D117</f>
        <v>1341769903</v>
      </c>
      <c r="E116" s="238">
        <f t="shared" si="36"/>
        <v>1248630386</v>
      </c>
      <c r="F116" s="238">
        <f>C116-D116+E116</f>
        <v>148150344.26999998</v>
      </c>
    </row>
    <row r="117" spans="1:6" x14ac:dyDescent="0.3">
      <c r="A117" s="222">
        <v>2511</v>
      </c>
      <c r="B117" s="223" t="s">
        <v>232</v>
      </c>
      <c r="C117" s="224">
        <f>SUM(C118:C129)</f>
        <v>241289861.27000001</v>
      </c>
      <c r="D117" s="224">
        <f>SUM(D118:D129)</f>
        <v>1341769903</v>
      </c>
      <c r="E117" s="224">
        <f>SUM(E118:E129)</f>
        <v>1248630386</v>
      </c>
      <c r="F117" s="224">
        <f>C117-D117+E117</f>
        <v>148150344.26999998</v>
      </c>
    </row>
    <row r="118" spans="1:6" x14ac:dyDescent="0.3">
      <c r="A118" s="188">
        <v>251101</v>
      </c>
      <c r="B118" s="189" t="s">
        <v>397</v>
      </c>
      <c r="C118" s="180">
        <v>0</v>
      </c>
      <c r="D118" s="180">
        <v>560048737</v>
      </c>
      <c r="E118" s="180">
        <v>560048737</v>
      </c>
      <c r="F118" s="180">
        <f t="shared" ref="F118:F129" si="37">C118-D118+E118</f>
        <v>0</v>
      </c>
    </row>
    <row r="119" spans="1:6" x14ac:dyDescent="0.3">
      <c r="A119" s="188">
        <v>251102</v>
      </c>
      <c r="B119" s="189" t="s">
        <v>233</v>
      </c>
      <c r="C119" s="180">
        <v>191732595.27000001</v>
      </c>
      <c r="D119" s="180">
        <v>448505948</v>
      </c>
      <c r="E119" s="180">
        <v>270806822</v>
      </c>
      <c r="F119" s="180">
        <f t="shared" si="37"/>
        <v>14033469.270000011</v>
      </c>
    </row>
    <row r="120" spans="1:6" x14ac:dyDescent="0.3">
      <c r="A120" s="188">
        <v>251103</v>
      </c>
      <c r="B120" s="189" t="s">
        <v>298</v>
      </c>
      <c r="C120" s="180">
        <v>19595466</v>
      </c>
      <c r="D120" s="180">
        <v>19595466</v>
      </c>
      <c r="E120" s="180">
        <v>0</v>
      </c>
      <c r="F120" s="180">
        <f t="shared" si="37"/>
        <v>0</v>
      </c>
    </row>
    <row r="121" spans="1:6" x14ac:dyDescent="0.3">
      <c r="A121" s="188">
        <v>251104</v>
      </c>
      <c r="B121" s="189" t="s">
        <v>481</v>
      </c>
      <c r="C121" s="180">
        <v>0</v>
      </c>
      <c r="D121" s="180">
        <v>51091559</v>
      </c>
      <c r="E121" s="180">
        <v>51091559</v>
      </c>
      <c r="F121" s="180">
        <f t="shared" si="37"/>
        <v>0</v>
      </c>
    </row>
    <row r="122" spans="1:6" x14ac:dyDescent="0.3">
      <c r="A122" s="188">
        <v>251105</v>
      </c>
      <c r="B122" s="189" t="s">
        <v>90</v>
      </c>
      <c r="C122" s="180"/>
      <c r="D122" s="180">
        <v>35270368</v>
      </c>
      <c r="E122" s="180">
        <v>35270368</v>
      </c>
      <c r="F122" s="180"/>
    </row>
    <row r="123" spans="1:6" x14ac:dyDescent="0.3">
      <c r="A123" s="188">
        <v>251106</v>
      </c>
      <c r="B123" s="189" t="s">
        <v>303</v>
      </c>
      <c r="C123" s="180"/>
      <c r="D123" s="180">
        <v>5870377</v>
      </c>
      <c r="E123" s="180">
        <v>114119052</v>
      </c>
      <c r="F123" s="180"/>
    </row>
    <row r="124" spans="1:6" x14ac:dyDescent="0.3">
      <c r="A124" s="188">
        <v>251107</v>
      </c>
      <c r="B124" s="189" t="s">
        <v>301</v>
      </c>
      <c r="C124" s="180">
        <v>0</v>
      </c>
      <c r="D124" s="180">
        <v>3333941</v>
      </c>
      <c r="E124" s="180">
        <v>3333941</v>
      </c>
      <c r="F124" s="180">
        <f t="shared" si="37"/>
        <v>0</v>
      </c>
    </row>
    <row r="125" spans="1:6" x14ac:dyDescent="0.3">
      <c r="A125" s="188">
        <v>251109</v>
      </c>
      <c r="B125" s="189" t="s">
        <v>276</v>
      </c>
      <c r="C125" s="180">
        <v>0</v>
      </c>
      <c r="D125" s="180">
        <v>30940507</v>
      </c>
      <c r="E125" s="180">
        <v>30940507</v>
      </c>
      <c r="F125" s="180">
        <f t="shared" si="37"/>
        <v>0</v>
      </c>
    </row>
    <row r="126" spans="1:6" x14ac:dyDescent="0.3">
      <c r="A126" s="188">
        <v>251115</v>
      </c>
      <c r="B126" s="189" t="s">
        <v>492</v>
      </c>
      <c r="C126" s="180">
        <v>0</v>
      </c>
      <c r="D126" s="180">
        <v>305000</v>
      </c>
      <c r="E126" s="180">
        <v>305000</v>
      </c>
      <c r="F126" s="180">
        <f t="shared" si="37"/>
        <v>0</v>
      </c>
    </row>
    <row r="127" spans="1:6" x14ac:dyDescent="0.3">
      <c r="A127" s="188">
        <v>251122</v>
      </c>
      <c r="B127" s="189" t="s">
        <v>93</v>
      </c>
      <c r="C127" s="180">
        <v>17559200</v>
      </c>
      <c r="D127" s="180">
        <v>136275400</v>
      </c>
      <c r="E127" s="180">
        <v>137913300</v>
      </c>
      <c r="F127" s="180">
        <f t="shared" si="37"/>
        <v>19197100</v>
      </c>
    </row>
    <row r="128" spans="1:6" x14ac:dyDescent="0.3">
      <c r="A128" s="188">
        <v>251123</v>
      </c>
      <c r="B128" s="189" t="s">
        <v>475</v>
      </c>
      <c r="C128" s="180">
        <v>0</v>
      </c>
      <c r="D128" s="180">
        <v>13800</v>
      </c>
      <c r="E128" s="180">
        <v>13800</v>
      </c>
      <c r="F128" s="180">
        <f t="shared" si="37"/>
        <v>0</v>
      </c>
    </row>
    <row r="129" spans="1:7" x14ac:dyDescent="0.3">
      <c r="A129" s="188">
        <v>251124</v>
      </c>
      <c r="B129" s="189" t="s">
        <v>94</v>
      </c>
      <c r="C129" s="180">
        <v>12402600</v>
      </c>
      <c r="D129" s="180">
        <v>50518800</v>
      </c>
      <c r="E129" s="180">
        <v>44787300</v>
      </c>
      <c r="F129" s="180">
        <f t="shared" si="37"/>
        <v>6671100</v>
      </c>
    </row>
    <row r="130" spans="1:7" x14ac:dyDescent="0.3">
      <c r="A130" s="236">
        <v>27</v>
      </c>
      <c r="B130" s="237" t="s">
        <v>236</v>
      </c>
      <c r="C130" s="238">
        <f>C131+C133</f>
        <v>18222979168.549999</v>
      </c>
      <c r="D130" s="238">
        <f>D131+D133</f>
        <v>1250794405</v>
      </c>
      <c r="E130" s="238">
        <f>E131+E133</f>
        <v>4521923703.1499996</v>
      </c>
      <c r="F130" s="238">
        <f>C130-D130+E130</f>
        <v>21494108466.699997</v>
      </c>
    </row>
    <row r="131" spans="1:7" x14ac:dyDescent="0.3">
      <c r="A131" s="222">
        <v>2701</v>
      </c>
      <c r="B131" s="223" t="s">
        <v>237</v>
      </c>
      <c r="C131" s="224">
        <f>C132</f>
        <v>20696293</v>
      </c>
      <c r="D131" s="224">
        <f t="shared" ref="D131:E131" si="38">D132</f>
        <v>0</v>
      </c>
      <c r="E131" s="224">
        <f t="shared" si="38"/>
        <v>0</v>
      </c>
      <c r="F131" s="224">
        <f>C131-D131+E131</f>
        <v>20696293</v>
      </c>
    </row>
    <row r="132" spans="1:7" x14ac:dyDescent="0.3">
      <c r="A132" s="188">
        <v>270103</v>
      </c>
      <c r="B132" s="189" t="s">
        <v>84</v>
      </c>
      <c r="C132" s="180">
        <v>20696293</v>
      </c>
      <c r="D132" s="180">
        <v>0</v>
      </c>
      <c r="E132" s="180">
        <v>0</v>
      </c>
      <c r="F132" s="180">
        <f>C132-D132+E132</f>
        <v>20696293</v>
      </c>
    </row>
    <row r="133" spans="1:7" x14ac:dyDescent="0.3">
      <c r="A133" s="222">
        <v>2790</v>
      </c>
      <c r="B133" s="223" t="s">
        <v>238</v>
      </c>
      <c r="C133" s="224">
        <f>C134</f>
        <v>18202282875.549999</v>
      </c>
      <c r="D133" s="224">
        <f t="shared" ref="D133:F133" si="39">D134</f>
        <v>1250794405</v>
      </c>
      <c r="E133" s="224">
        <f t="shared" si="39"/>
        <v>4521923703.1499996</v>
      </c>
      <c r="F133" s="224">
        <f t="shared" si="39"/>
        <v>21473412173.699997</v>
      </c>
    </row>
    <row r="134" spans="1:7" x14ac:dyDescent="0.3">
      <c r="A134" s="188">
        <v>279016</v>
      </c>
      <c r="B134" s="189" t="s">
        <v>85</v>
      </c>
      <c r="C134" s="180">
        <v>18202282875.549999</v>
      </c>
      <c r="D134" s="180">
        <v>1250794405</v>
      </c>
      <c r="E134" s="180">
        <v>4521923703.1499996</v>
      </c>
      <c r="F134" s="180">
        <f t="shared" ref="F134" si="40">C134-D134+E134</f>
        <v>21473412173.699997</v>
      </c>
    </row>
    <row r="135" spans="1:7" x14ac:dyDescent="0.3">
      <c r="A135" s="236">
        <v>29</v>
      </c>
      <c r="B135" s="237" t="s">
        <v>239</v>
      </c>
      <c r="C135" s="238">
        <f>C136+C138</f>
        <v>20193300</v>
      </c>
      <c r="D135" s="238">
        <f t="shared" ref="D135:E135" si="41">D136+D138</f>
        <v>0</v>
      </c>
      <c r="E135" s="238">
        <f t="shared" si="41"/>
        <v>985978612</v>
      </c>
      <c r="F135" s="238">
        <f>C135-D135+E135</f>
        <v>1006171912</v>
      </c>
    </row>
    <row r="136" spans="1:7" x14ac:dyDescent="0.3">
      <c r="A136" s="222">
        <v>2903</v>
      </c>
      <c r="B136" s="223" t="s">
        <v>240</v>
      </c>
      <c r="C136" s="224">
        <f>C137</f>
        <v>20193300</v>
      </c>
      <c r="D136" s="224">
        <f t="shared" ref="D136:E138" si="42">D137</f>
        <v>0</v>
      </c>
      <c r="E136" s="224">
        <f t="shared" si="42"/>
        <v>630000</v>
      </c>
      <c r="F136" s="224">
        <f>C136-D136+E136</f>
        <v>20823300</v>
      </c>
    </row>
    <row r="137" spans="1:7" x14ac:dyDescent="0.3">
      <c r="A137" s="188">
        <v>290304</v>
      </c>
      <c r="B137" s="189" t="s">
        <v>87</v>
      </c>
      <c r="C137" s="180">
        <v>20193300</v>
      </c>
      <c r="D137" s="180">
        <v>0</v>
      </c>
      <c r="E137" s="180">
        <v>630000</v>
      </c>
      <c r="F137" s="180">
        <f>C137-D137+E137</f>
        <v>20823300</v>
      </c>
    </row>
    <row r="138" spans="1:7" x14ac:dyDescent="0.3">
      <c r="A138" s="222">
        <v>2910</v>
      </c>
      <c r="B138" s="223" t="s">
        <v>494</v>
      </c>
      <c r="C138" s="224">
        <f>C139</f>
        <v>0</v>
      </c>
      <c r="D138" s="224">
        <f t="shared" si="42"/>
        <v>0</v>
      </c>
      <c r="E138" s="224">
        <f t="shared" si="42"/>
        <v>985348612</v>
      </c>
      <c r="F138" s="224">
        <f>C138-D138+E138</f>
        <v>985348612</v>
      </c>
    </row>
    <row r="139" spans="1:7" x14ac:dyDescent="0.3">
      <c r="A139" s="188">
        <v>290304</v>
      </c>
      <c r="B139" s="189" t="s">
        <v>487</v>
      </c>
      <c r="C139" s="180">
        <v>0</v>
      </c>
      <c r="D139" s="180">
        <v>0</v>
      </c>
      <c r="E139" s="180">
        <v>985348612</v>
      </c>
      <c r="F139" s="180">
        <f>C139-D139+E139</f>
        <v>985348612</v>
      </c>
    </row>
    <row r="140" spans="1:7" ht="15.6" x14ac:dyDescent="0.3">
      <c r="A140" s="231">
        <v>3</v>
      </c>
      <c r="B140" s="85" t="s">
        <v>95</v>
      </c>
      <c r="C140" s="232">
        <f>C142+C151</f>
        <v>18608412950.34</v>
      </c>
      <c r="D140" s="232">
        <f t="shared" ref="D140:F140" si="43">D142+D151</f>
        <v>1500130818.9000001</v>
      </c>
      <c r="E140" s="232">
        <f t="shared" si="43"/>
        <v>2166780304.2400002</v>
      </c>
      <c r="F140" s="232">
        <f t="shared" si="43"/>
        <v>19275062435.68</v>
      </c>
    </row>
    <row r="141" spans="1:7" x14ac:dyDescent="0.3">
      <c r="A141" s="186"/>
      <c r="B141" s="178"/>
      <c r="C141" s="230"/>
      <c r="D141" s="230"/>
      <c r="E141" s="230"/>
      <c r="F141" s="230"/>
    </row>
    <row r="142" spans="1:7" x14ac:dyDescent="0.3">
      <c r="A142" s="236">
        <v>32</v>
      </c>
      <c r="B142" s="237" t="s">
        <v>242</v>
      </c>
      <c r="C142" s="238">
        <f>C143+C145+C148</f>
        <v>17108282131.440001</v>
      </c>
      <c r="D142" s="238">
        <f t="shared" ref="D142:F142" si="44">D143+D145+D148</f>
        <v>0</v>
      </c>
      <c r="E142" s="238">
        <f t="shared" si="44"/>
        <v>1500130818.9000001</v>
      </c>
      <c r="F142" s="238">
        <f t="shared" si="44"/>
        <v>18608412950.34</v>
      </c>
    </row>
    <row r="143" spans="1:7" x14ac:dyDescent="0.3">
      <c r="A143" s="222">
        <v>3208</v>
      </c>
      <c r="B143" s="223" t="s">
        <v>243</v>
      </c>
      <c r="C143" s="224">
        <f>C144</f>
        <v>656726309</v>
      </c>
      <c r="D143" s="224">
        <f t="shared" ref="D143:E143" si="45">D144</f>
        <v>0</v>
      </c>
      <c r="E143" s="224">
        <f t="shared" si="45"/>
        <v>0</v>
      </c>
      <c r="F143" s="224">
        <f>C143-D143+E143</f>
        <v>656726309</v>
      </c>
      <c r="G143" s="181"/>
    </row>
    <row r="144" spans="1:7" x14ac:dyDescent="0.3">
      <c r="A144" s="188">
        <v>320801</v>
      </c>
      <c r="B144" s="189" t="s">
        <v>97</v>
      </c>
      <c r="C144" s="180">
        <v>656726309</v>
      </c>
      <c r="D144" s="180">
        <v>0</v>
      </c>
      <c r="E144" s="180">
        <v>0</v>
      </c>
      <c r="F144" s="180">
        <f>C144-D144+E144</f>
        <v>656726309</v>
      </c>
    </row>
    <row r="145" spans="1:10" x14ac:dyDescent="0.3">
      <c r="A145" s="222">
        <v>3215</v>
      </c>
      <c r="B145" s="223" t="s">
        <v>244</v>
      </c>
      <c r="C145" s="224">
        <f>C146+C147</f>
        <v>2132525093.26</v>
      </c>
      <c r="D145" s="224">
        <f t="shared" ref="D145:E145" si="46">D146+D147</f>
        <v>0</v>
      </c>
      <c r="E145" s="224">
        <f t="shared" si="46"/>
        <v>0</v>
      </c>
      <c r="F145" s="224">
        <f>C145-D145+E145</f>
        <v>2132525093.26</v>
      </c>
    </row>
    <row r="146" spans="1:10" x14ac:dyDescent="0.3">
      <c r="A146" s="188">
        <v>321502</v>
      </c>
      <c r="B146" s="189" t="s">
        <v>98</v>
      </c>
      <c r="C146" s="180">
        <v>328363154</v>
      </c>
      <c r="D146" s="180">
        <v>0</v>
      </c>
      <c r="E146" s="180">
        <v>0</v>
      </c>
      <c r="F146" s="180">
        <f t="shared" ref="F146:F147" si="47">C146-D146+E146</f>
        <v>328363154</v>
      </c>
    </row>
    <row r="147" spans="1:10" x14ac:dyDescent="0.3">
      <c r="A147" s="188">
        <v>321505</v>
      </c>
      <c r="B147" s="189" t="s">
        <v>99</v>
      </c>
      <c r="C147" s="180">
        <v>1804161939.26</v>
      </c>
      <c r="D147" s="180">
        <v>0</v>
      </c>
      <c r="E147" s="180">
        <v>0</v>
      </c>
      <c r="F147" s="180">
        <f t="shared" si="47"/>
        <v>1804161939.26</v>
      </c>
    </row>
    <row r="148" spans="1:10" x14ac:dyDescent="0.3">
      <c r="A148" s="222">
        <v>3225</v>
      </c>
      <c r="B148" s="223" t="s">
        <v>399</v>
      </c>
      <c r="C148" s="224">
        <f>C149+C150</f>
        <v>14319030729.18</v>
      </c>
      <c r="D148" s="224">
        <f t="shared" ref="D148:E148" si="48">D149+D150</f>
        <v>0</v>
      </c>
      <c r="E148" s="224">
        <f t="shared" si="48"/>
        <v>1500130818.9000001</v>
      </c>
      <c r="F148" s="224">
        <f>C148-D148+E148</f>
        <v>15819161548.08</v>
      </c>
    </row>
    <row r="149" spans="1:10" x14ac:dyDescent="0.3">
      <c r="A149" s="188">
        <v>322501</v>
      </c>
      <c r="B149" s="189" t="s">
        <v>100</v>
      </c>
      <c r="C149" s="180">
        <v>18982124147.049999</v>
      </c>
      <c r="D149" s="180">
        <v>0</v>
      </c>
      <c r="E149" s="180">
        <v>1500130818.9000001</v>
      </c>
      <c r="F149" s="180">
        <f t="shared" ref="F149:F150" si="49">C149-D149+E149</f>
        <v>20482254965.950001</v>
      </c>
    </row>
    <row r="150" spans="1:10" x14ac:dyDescent="0.3">
      <c r="A150" s="188">
        <v>322502</v>
      </c>
      <c r="B150" s="189" t="s">
        <v>101</v>
      </c>
      <c r="C150" s="180">
        <v>-4663093417.8699999</v>
      </c>
      <c r="D150" s="180">
        <v>0</v>
      </c>
      <c r="E150" s="180">
        <v>0</v>
      </c>
      <c r="F150" s="180">
        <f t="shared" si="49"/>
        <v>-4663093417.8699999</v>
      </c>
    </row>
    <row r="151" spans="1:10" x14ac:dyDescent="0.3">
      <c r="A151" s="222">
        <v>3230</v>
      </c>
      <c r="B151" s="223" t="s">
        <v>400</v>
      </c>
      <c r="C151" s="224">
        <f>C152</f>
        <v>1500130818.9000001</v>
      </c>
      <c r="D151" s="224">
        <f t="shared" ref="D151:E151" si="50">D152</f>
        <v>1500130818.9000001</v>
      </c>
      <c r="E151" s="224">
        <f t="shared" si="50"/>
        <v>666649485.34000015</v>
      </c>
      <c r="F151" s="224">
        <f>C151-D151+E151</f>
        <v>666649485.34000015</v>
      </c>
    </row>
    <row r="152" spans="1:10" x14ac:dyDescent="0.3">
      <c r="A152" s="188">
        <v>323001</v>
      </c>
      <c r="B152" s="189" t="s">
        <v>401</v>
      </c>
      <c r="C152" s="180">
        <v>1500130818.9000001</v>
      </c>
      <c r="D152" s="180">
        <v>1500130818.9000001</v>
      </c>
      <c r="E152" s="240">
        <f>I13</f>
        <v>666649485.34000015</v>
      </c>
      <c r="F152" s="241">
        <f>C152-D152+E152</f>
        <v>666649485.34000015</v>
      </c>
    </row>
    <row r="153" spans="1:10" x14ac:dyDescent="0.3">
      <c r="A153" s="186"/>
      <c r="B153" s="178"/>
      <c r="C153" s="180"/>
      <c r="D153" s="180"/>
      <c r="E153" s="77"/>
      <c r="F153" s="180"/>
    </row>
    <row r="154" spans="1:10" ht="15.6" x14ac:dyDescent="0.3">
      <c r="A154" s="231">
        <v>4</v>
      </c>
      <c r="B154" s="85" t="s">
        <v>252</v>
      </c>
      <c r="C154" s="232">
        <f>C156++C162</f>
        <v>0</v>
      </c>
      <c r="D154" s="232">
        <f t="shared" ref="D154:E154" si="51">D156++D162</f>
        <v>6368134920.3500004</v>
      </c>
      <c r="E154" s="232">
        <f t="shared" si="51"/>
        <v>25279668411.779999</v>
      </c>
      <c r="F154" s="232">
        <f>F156+F162</f>
        <v>18911533491.43</v>
      </c>
      <c r="H154" s="310">
        <v>2024</v>
      </c>
      <c r="I154" s="310"/>
    </row>
    <row r="155" spans="1:10" ht="15" thickBot="1" x14ac:dyDescent="0.35">
      <c r="A155" s="186"/>
      <c r="B155" s="178"/>
      <c r="C155" s="230"/>
      <c r="D155" s="230"/>
      <c r="E155" s="230"/>
      <c r="F155" s="230"/>
    </row>
    <row r="156" spans="1:10" x14ac:dyDescent="0.3">
      <c r="A156" s="236">
        <v>43</v>
      </c>
      <c r="B156" s="237" t="s">
        <v>253</v>
      </c>
      <c r="C156" s="238">
        <f>C157+C160</f>
        <v>0</v>
      </c>
      <c r="D156" s="238">
        <f>D157+D160</f>
        <v>6136515689</v>
      </c>
      <c r="E156" s="238">
        <f t="shared" ref="E156:F156" si="52">E157+E160</f>
        <v>24565898536</v>
      </c>
      <c r="F156" s="238">
        <f t="shared" si="52"/>
        <v>18429382847</v>
      </c>
      <c r="H156" s="246" t="s">
        <v>470</v>
      </c>
      <c r="I156" s="244">
        <f>F156</f>
        <v>18429382847</v>
      </c>
      <c r="J156" s="290"/>
    </row>
    <row r="157" spans="1:10" x14ac:dyDescent="0.3">
      <c r="A157" s="222">
        <v>4340</v>
      </c>
      <c r="B157" s="223" t="s">
        <v>254</v>
      </c>
      <c r="C157" s="224">
        <f>C158+C159</f>
        <v>0</v>
      </c>
      <c r="D157" s="224">
        <f>D158+D159</f>
        <v>5575689</v>
      </c>
      <c r="E157" s="224">
        <f>E158+E159</f>
        <v>24565898536</v>
      </c>
      <c r="F157" s="224">
        <f>C157-D157+E157</f>
        <v>24560322847</v>
      </c>
      <c r="H157" s="247" t="s">
        <v>118</v>
      </c>
      <c r="I157" s="245">
        <f>F162</f>
        <v>482150644.43000007</v>
      </c>
    </row>
    <row r="158" spans="1:10" x14ac:dyDescent="0.3">
      <c r="A158" s="188">
        <v>434001</v>
      </c>
      <c r="B158" s="189" t="s">
        <v>402</v>
      </c>
      <c r="C158" s="182">
        <v>0</v>
      </c>
      <c r="D158" s="182">
        <v>0</v>
      </c>
      <c r="E158" s="182">
        <v>24523760000</v>
      </c>
      <c r="F158" s="182">
        <f>C158-D158+E158</f>
        <v>24523760000</v>
      </c>
      <c r="H158" s="247" t="s">
        <v>471</v>
      </c>
      <c r="I158" s="245">
        <f>-F227</f>
        <v>-15698187175.4</v>
      </c>
      <c r="J158" s="290"/>
    </row>
    <row r="159" spans="1:10" x14ac:dyDescent="0.3">
      <c r="A159" s="188">
        <v>434002</v>
      </c>
      <c r="B159" s="189" t="s">
        <v>109</v>
      </c>
      <c r="C159" s="180">
        <v>0</v>
      </c>
      <c r="D159" s="180">
        <v>5575689</v>
      </c>
      <c r="E159" s="180">
        <v>42138536</v>
      </c>
      <c r="F159" s="180">
        <f>C159-D159+E159</f>
        <v>36562847</v>
      </c>
      <c r="H159" s="247" t="s">
        <v>453</v>
      </c>
      <c r="I159" s="245">
        <f>-F177</f>
        <v>-2173775164.5599999</v>
      </c>
    </row>
    <row r="160" spans="1:10" x14ac:dyDescent="0.3">
      <c r="A160" s="222">
        <v>4395</v>
      </c>
      <c r="B160" s="223" t="s">
        <v>262</v>
      </c>
      <c r="C160" s="224">
        <f>C161</f>
        <v>0</v>
      </c>
      <c r="D160" s="224">
        <f>D161</f>
        <v>6130940000</v>
      </c>
      <c r="E160" s="224">
        <f>E161</f>
        <v>0</v>
      </c>
      <c r="F160" s="239">
        <f>C160+E160-D160</f>
        <v>-6130940000</v>
      </c>
      <c r="H160" s="248" t="s">
        <v>472</v>
      </c>
      <c r="I160" s="245">
        <f>-F216</f>
        <v>-230829158</v>
      </c>
    </row>
    <row r="161" spans="1:9" x14ac:dyDescent="0.3">
      <c r="A161" s="188">
        <v>439508</v>
      </c>
      <c r="B161" s="189" t="s">
        <v>105</v>
      </c>
      <c r="C161" s="180">
        <v>0</v>
      </c>
      <c r="D161" s="180">
        <v>6130940000</v>
      </c>
      <c r="E161" s="180">
        <v>0</v>
      </c>
      <c r="F161" s="180">
        <f>C161+E161-D161</f>
        <v>-6130940000</v>
      </c>
      <c r="H161" s="248" t="s">
        <v>473</v>
      </c>
      <c r="I161" s="245">
        <f>-F236</f>
        <v>-142092508.13000003</v>
      </c>
    </row>
    <row r="162" spans="1:9" ht="15" thickBot="1" x14ac:dyDescent="0.35">
      <c r="A162" s="236">
        <v>48</v>
      </c>
      <c r="B162" s="237" t="s">
        <v>264</v>
      </c>
      <c r="C162" s="238">
        <f>C163+C166+C168</f>
        <v>0</v>
      </c>
      <c r="D162" s="238">
        <f t="shared" ref="D162:F162" si="53">D163+D166+D168</f>
        <v>231619231.34999999</v>
      </c>
      <c r="E162" s="238">
        <f t="shared" si="53"/>
        <v>713769875.78000009</v>
      </c>
      <c r="F162" s="238">
        <f t="shared" si="53"/>
        <v>482150644.43000007</v>
      </c>
      <c r="H162" s="249" t="s">
        <v>466</v>
      </c>
      <c r="I162" s="250">
        <f>SUM(I156:I161)</f>
        <v>666649485.34000075</v>
      </c>
    </row>
    <row r="163" spans="1:9" x14ac:dyDescent="0.3">
      <c r="A163" s="222">
        <v>4802</v>
      </c>
      <c r="B163" s="223" t="s">
        <v>265</v>
      </c>
      <c r="C163" s="224">
        <f>C164+C165</f>
        <v>0</v>
      </c>
      <c r="D163" s="224">
        <f>D164+D165</f>
        <v>221166844</v>
      </c>
      <c r="E163" s="224">
        <f>E164+E165</f>
        <v>555927446.17000008</v>
      </c>
      <c r="F163" s="224">
        <f>C163-D163+E163</f>
        <v>334760602.17000008</v>
      </c>
    </row>
    <row r="164" spans="1:9" x14ac:dyDescent="0.3">
      <c r="A164" s="188">
        <v>480201</v>
      </c>
      <c r="B164" s="189" t="s">
        <v>403</v>
      </c>
      <c r="C164" s="180">
        <v>0</v>
      </c>
      <c r="D164" s="180">
        <v>0</v>
      </c>
      <c r="E164" s="180">
        <v>111836120</v>
      </c>
      <c r="F164" s="180">
        <f t="shared" ref="F164:F165" si="54">C164-D164+E164</f>
        <v>111836120</v>
      </c>
    </row>
    <row r="165" spans="1:9" x14ac:dyDescent="0.3">
      <c r="A165" s="188">
        <v>480204</v>
      </c>
      <c r="B165" s="189" t="s">
        <v>404</v>
      </c>
      <c r="C165" s="180">
        <v>0</v>
      </c>
      <c r="D165" s="180">
        <v>221166844</v>
      </c>
      <c r="E165" s="180">
        <v>444091326.17000002</v>
      </c>
      <c r="F165" s="180">
        <f t="shared" si="54"/>
        <v>222924482.17000002</v>
      </c>
    </row>
    <row r="166" spans="1:9" x14ac:dyDescent="0.3">
      <c r="A166" s="222">
        <v>4805</v>
      </c>
      <c r="B166" s="223" t="s">
        <v>118</v>
      </c>
      <c r="C166" s="224">
        <f>C167</f>
        <v>0</v>
      </c>
      <c r="D166" s="224">
        <f t="shared" ref="D166:F166" si="55">D167</f>
        <v>9697829.3499999996</v>
      </c>
      <c r="E166" s="224">
        <f t="shared" si="55"/>
        <v>9697829.3499999996</v>
      </c>
      <c r="F166" s="224">
        <f t="shared" si="55"/>
        <v>0</v>
      </c>
    </row>
    <row r="167" spans="1:9" x14ac:dyDescent="0.3">
      <c r="A167" s="188">
        <v>480590</v>
      </c>
      <c r="B167" s="189" t="s">
        <v>118</v>
      </c>
      <c r="C167" s="180">
        <v>0</v>
      </c>
      <c r="D167" s="180">
        <v>9697829.3499999996</v>
      </c>
      <c r="E167" s="180">
        <v>9697829.3499999996</v>
      </c>
      <c r="F167" s="180">
        <f t="shared" ref="F167:F172" si="56">C167-D167+E167</f>
        <v>0</v>
      </c>
    </row>
    <row r="168" spans="1:9" x14ac:dyDescent="0.3">
      <c r="A168" s="222">
        <v>4808</v>
      </c>
      <c r="B168" s="223" t="s">
        <v>268</v>
      </c>
      <c r="C168" s="224">
        <f>SUM(C169:C172)</f>
        <v>0</v>
      </c>
      <c r="D168" s="224">
        <f>SUM(D169:D173)</f>
        <v>754558</v>
      </c>
      <c r="E168" s="224">
        <f>SUM(E169:E173)</f>
        <v>148144600.25999999</v>
      </c>
      <c r="F168" s="224">
        <f>C168-D168+E168</f>
        <v>147390042.25999999</v>
      </c>
    </row>
    <row r="169" spans="1:9" x14ac:dyDescent="0.3">
      <c r="A169" s="188">
        <v>480817</v>
      </c>
      <c r="B169" s="189" t="s">
        <v>398</v>
      </c>
      <c r="C169" s="180">
        <v>0</v>
      </c>
      <c r="D169" s="180">
        <v>739558</v>
      </c>
      <c r="E169" s="180">
        <v>84384683</v>
      </c>
      <c r="F169" s="180">
        <f t="shared" si="56"/>
        <v>83645125</v>
      </c>
    </row>
    <row r="170" spans="1:9" x14ac:dyDescent="0.3">
      <c r="A170" s="188">
        <v>480818</v>
      </c>
      <c r="B170" s="189" t="s">
        <v>369</v>
      </c>
      <c r="C170" s="180">
        <v>0</v>
      </c>
      <c r="D170" s="180">
        <v>0</v>
      </c>
      <c r="E170" s="180">
        <v>3102000</v>
      </c>
      <c r="F170" s="180">
        <f t="shared" si="56"/>
        <v>3102000</v>
      </c>
    </row>
    <row r="171" spans="1:9" x14ac:dyDescent="0.3">
      <c r="A171" s="188">
        <v>480819</v>
      </c>
      <c r="B171" s="189" t="s">
        <v>442</v>
      </c>
      <c r="C171" s="180">
        <v>0</v>
      </c>
      <c r="D171" s="180">
        <v>0</v>
      </c>
      <c r="E171" s="180">
        <v>577250</v>
      </c>
      <c r="F171" s="180">
        <f t="shared" si="56"/>
        <v>577250</v>
      </c>
    </row>
    <row r="172" spans="1:9" x14ac:dyDescent="0.3">
      <c r="A172" s="188">
        <v>480826</v>
      </c>
      <c r="B172" s="189" t="s">
        <v>270</v>
      </c>
      <c r="C172" s="180">
        <v>0</v>
      </c>
      <c r="D172" s="180">
        <v>0</v>
      </c>
      <c r="E172" s="180">
        <v>27444511</v>
      </c>
      <c r="F172" s="180">
        <f t="shared" si="56"/>
        <v>27444511</v>
      </c>
    </row>
    <row r="173" spans="1:9" x14ac:dyDescent="0.3">
      <c r="A173" s="188">
        <v>480890</v>
      </c>
      <c r="B173" s="189" t="s">
        <v>482</v>
      </c>
      <c r="C173" s="180">
        <v>0</v>
      </c>
      <c r="D173" s="180">
        <v>15000</v>
      </c>
      <c r="E173" s="180">
        <v>32636156.260000002</v>
      </c>
      <c r="F173" s="180">
        <f t="shared" ref="F173" si="57">C173-D173+E173</f>
        <v>32621156.260000002</v>
      </c>
    </row>
    <row r="174" spans="1:9" x14ac:dyDescent="0.3">
      <c r="A174" s="186"/>
      <c r="B174" s="178"/>
      <c r="C174" s="180"/>
      <c r="D174" s="180"/>
      <c r="E174" s="180"/>
      <c r="F174" s="180"/>
    </row>
    <row r="175" spans="1:9" ht="15.6" x14ac:dyDescent="0.3">
      <c r="A175" s="231">
        <v>5</v>
      </c>
      <c r="B175" s="85" t="s">
        <v>271</v>
      </c>
      <c r="C175" s="232">
        <f>C177+C216+C227+C236</f>
        <v>0</v>
      </c>
      <c r="D175" s="232">
        <f>D177+D216+D227+D236+D243</f>
        <v>19487378096.09</v>
      </c>
      <c r="E175" s="232">
        <f>E177+E216+E227+E236</f>
        <v>1242494090</v>
      </c>
      <c r="F175" s="232">
        <f t="shared" ref="F175:F239" si="58">C175+D175-E175</f>
        <v>18244884006.09</v>
      </c>
      <c r="G175" s="183"/>
    </row>
    <row r="176" spans="1:9" x14ac:dyDescent="0.3">
      <c r="A176" s="233"/>
      <c r="B176" s="234"/>
      <c r="C176" s="235"/>
      <c r="D176" s="235"/>
      <c r="E176" s="235"/>
      <c r="F176" s="235"/>
      <c r="G176" s="183"/>
    </row>
    <row r="177" spans="1:7" x14ac:dyDescent="0.3">
      <c r="A177" s="236">
        <v>51</v>
      </c>
      <c r="B177" s="237" t="s">
        <v>272</v>
      </c>
      <c r="C177" s="238">
        <f>C178+C182+C187+C193+C197+C212</f>
        <v>0</v>
      </c>
      <c r="D177" s="238">
        <f t="shared" ref="D177:F177" si="59">D178+D182+D187+D193+D197+D212</f>
        <v>2191245829.5599999</v>
      </c>
      <c r="E177" s="238">
        <f t="shared" si="59"/>
        <v>17470665</v>
      </c>
      <c r="F177" s="238">
        <f t="shared" si="59"/>
        <v>2173775164.5599999</v>
      </c>
      <c r="G177" s="183"/>
    </row>
    <row r="178" spans="1:7" x14ac:dyDescent="0.3">
      <c r="A178" s="222">
        <v>5101</v>
      </c>
      <c r="B178" s="223" t="s">
        <v>273</v>
      </c>
      <c r="C178" s="224">
        <f>C179+C180+C181</f>
        <v>0</v>
      </c>
      <c r="D178" s="224">
        <f>D179+D180+D181</f>
        <v>846877717</v>
      </c>
      <c r="E178" s="224">
        <f>E179+E180+E181</f>
        <v>0</v>
      </c>
      <c r="F178" s="224">
        <f t="shared" si="58"/>
        <v>846877717</v>
      </c>
      <c r="G178" s="183"/>
    </row>
    <row r="179" spans="1:7" x14ac:dyDescent="0.3">
      <c r="A179" s="188">
        <v>510101</v>
      </c>
      <c r="B179" s="189" t="s">
        <v>274</v>
      </c>
      <c r="C179" s="180">
        <v>0</v>
      </c>
      <c r="D179" s="180">
        <v>819161657</v>
      </c>
      <c r="E179" s="180">
        <v>0</v>
      </c>
      <c r="F179" s="180">
        <f t="shared" si="58"/>
        <v>819161657</v>
      </c>
    </row>
    <row r="180" spans="1:7" x14ac:dyDescent="0.3">
      <c r="A180" s="188">
        <v>510119</v>
      </c>
      <c r="B180" s="189" t="s">
        <v>276</v>
      </c>
      <c r="C180" s="180">
        <v>0</v>
      </c>
      <c r="D180" s="180">
        <v>25896260</v>
      </c>
      <c r="E180" s="180">
        <v>0</v>
      </c>
      <c r="F180" s="180">
        <f t="shared" si="58"/>
        <v>25896260</v>
      </c>
    </row>
    <row r="181" spans="1:7" x14ac:dyDescent="0.3">
      <c r="A181" s="188">
        <v>510123</v>
      </c>
      <c r="B181" s="189" t="s">
        <v>278</v>
      </c>
      <c r="C181" s="180">
        <v>0</v>
      </c>
      <c r="D181" s="180">
        <v>1819800</v>
      </c>
      <c r="E181" s="180">
        <v>0</v>
      </c>
      <c r="F181" s="180">
        <f t="shared" si="58"/>
        <v>1819800</v>
      </c>
    </row>
    <row r="182" spans="1:7" x14ac:dyDescent="0.3">
      <c r="A182" s="222">
        <v>5103</v>
      </c>
      <c r="B182" s="223" t="s">
        <v>282</v>
      </c>
      <c r="C182" s="224">
        <f>SUM(C183:C186)</f>
        <v>0</v>
      </c>
      <c r="D182" s="224">
        <f>SUM(D183:D186)</f>
        <v>180582400</v>
      </c>
      <c r="E182" s="224">
        <f>SUM(E183:E186)</f>
        <v>0</v>
      </c>
      <c r="F182" s="224">
        <f t="shared" si="58"/>
        <v>180582400</v>
      </c>
    </row>
    <row r="183" spans="1:7" x14ac:dyDescent="0.3">
      <c r="A183" s="188">
        <v>510302</v>
      </c>
      <c r="B183" s="189" t="s">
        <v>283</v>
      </c>
      <c r="C183" s="180">
        <v>0</v>
      </c>
      <c r="D183" s="180">
        <v>38245500</v>
      </c>
      <c r="E183" s="180">
        <v>0</v>
      </c>
      <c r="F183" s="180">
        <f t="shared" si="58"/>
        <v>38245500</v>
      </c>
    </row>
    <row r="184" spans="1:7" x14ac:dyDescent="0.3">
      <c r="A184" s="188">
        <v>510303</v>
      </c>
      <c r="B184" s="189" t="s">
        <v>285</v>
      </c>
      <c r="C184" s="180">
        <v>0</v>
      </c>
      <c r="D184" s="180">
        <v>13800</v>
      </c>
      <c r="E184" s="180">
        <v>0</v>
      </c>
      <c r="F184" s="180">
        <f t="shared" si="58"/>
        <v>13800</v>
      </c>
    </row>
    <row r="185" spans="1:7" x14ac:dyDescent="0.3">
      <c r="A185" s="188">
        <v>510305</v>
      </c>
      <c r="B185" s="189" t="s">
        <v>287</v>
      </c>
      <c r="C185" s="180">
        <v>0</v>
      </c>
      <c r="D185" s="180">
        <v>4409800</v>
      </c>
      <c r="E185" s="180">
        <v>0</v>
      </c>
      <c r="F185" s="180">
        <f t="shared" si="58"/>
        <v>4409800</v>
      </c>
    </row>
    <row r="186" spans="1:7" x14ac:dyDescent="0.3">
      <c r="A186" s="188">
        <v>510390</v>
      </c>
      <c r="B186" s="189" t="s">
        <v>289</v>
      </c>
      <c r="C186" s="180">
        <v>0</v>
      </c>
      <c r="D186" s="180">
        <v>137913300</v>
      </c>
      <c r="E186" s="180">
        <v>0</v>
      </c>
      <c r="F186" s="180">
        <f t="shared" si="58"/>
        <v>137913300</v>
      </c>
    </row>
    <row r="187" spans="1:7" x14ac:dyDescent="0.3">
      <c r="A187" s="222">
        <v>5107</v>
      </c>
      <c r="B187" s="223" t="s">
        <v>295</v>
      </c>
      <c r="C187" s="224">
        <f>SUM(C188:C192)</f>
        <v>0</v>
      </c>
      <c r="D187" s="224">
        <f>SUM(D188:D192)</f>
        <v>375545359</v>
      </c>
      <c r="E187" s="224">
        <f>SUM(E188:E192)</f>
        <v>2776189</v>
      </c>
      <c r="F187" s="224">
        <f t="shared" si="58"/>
        <v>372769170</v>
      </c>
    </row>
    <row r="188" spans="1:7" x14ac:dyDescent="0.3">
      <c r="A188" s="188">
        <v>510701</v>
      </c>
      <c r="B188" s="189" t="s">
        <v>89</v>
      </c>
      <c r="C188" s="180">
        <v>0</v>
      </c>
      <c r="D188" s="180">
        <v>65335996</v>
      </c>
      <c r="E188" s="180">
        <v>0</v>
      </c>
      <c r="F188" s="180">
        <f t="shared" si="58"/>
        <v>65335996</v>
      </c>
    </row>
    <row r="189" spans="1:7" x14ac:dyDescent="0.3">
      <c r="A189" s="188">
        <v>510702</v>
      </c>
      <c r="B189" s="189" t="s">
        <v>88</v>
      </c>
      <c r="C189" s="180">
        <v>0</v>
      </c>
      <c r="D189" s="180">
        <v>102255215</v>
      </c>
      <c r="E189" s="180">
        <v>2776189</v>
      </c>
      <c r="F189" s="180">
        <f t="shared" si="58"/>
        <v>99479026</v>
      </c>
    </row>
    <row r="190" spans="1:7" x14ac:dyDescent="0.3">
      <c r="A190" s="188">
        <v>510704</v>
      </c>
      <c r="B190" s="189" t="s">
        <v>463</v>
      </c>
      <c r="C190" s="180">
        <v>0</v>
      </c>
      <c r="D190" s="180">
        <v>46500829</v>
      </c>
      <c r="E190" s="180">
        <v>0</v>
      </c>
      <c r="F190" s="180">
        <f t="shared" si="58"/>
        <v>46500829</v>
      </c>
    </row>
    <row r="191" spans="1:7" x14ac:dyDescent="0.3">
      <c r="A191" s="188">
        <v>510705</v>
      </c>
      <c r="B191" s="189" t="s">
        <v>301</v>
      </c>
      <c r="C191" s="180">
        <v>0</v>
      </c>
      <c r="D191" s="180">
        <v>5587825</v>
      </c>
      <c r="E191" s="180">
        <v>0</v>
      </c>
      <c r="F191" s="180">
        <f t="shared" si="58"/>
        <v>5587825</v>
      </c>
    </row>
    <row r="192" spans="1:7" x14ac:dyDescent="0.3">
      <c r="A192" s="188">
        <v>510706</v>
      </c>
      <c r="B192" s="189" t="s">
        <v>303</v>
      </c>
      <c r="C192" s="180">
        <v>0</v>
      </c>
      <c r="D192" s="180">
        <v>155865494</v>
      </c>
      <c r="E192" s="180">
        <v>0</v>
      </c>
      <c r="F192" s="180">
        <f t="shared" si="58"/>
        <v>155865494</v>
      </c>
    </row>
    <row r="193" spans="1:6" x14ac:dyDescent="0.3">
      <c r="A193" s="222">
        <v>5108</v>
      </c>
      <c r="B193" s="223" t="s">
        <v>305</v>
      </c>
      <c r="C193" s="224">
        <f>SUM(C194:C196)</f>
        <v>0</v>
      </c>
      <c r="D193" s="224">
        <f>SUM(D194:D196)</f>
        <v>7625500</v>
      </c>
      <c r="E193" s="224">
        <f>SUM(E194:E196)</f>
        <v>0</v>
      </c>
      <c r="F193" s="224">
        <f t="shared" si="58"/>
        <v>7625500</v>
      </c>
    </row>
    <row r="194" spans="1:6" x14ac:dyDescent="0.3">
      <c r="A194" s="188">
        <v>510803</v>
      </c>
      <c r="B194" s="189" t="s">
        <v>405</v>
      </c>
      <c r="C194" s="180">
        <v>0</v>
      </c>
      <c r="D194" s="180">
        <v>6835500</v>
      </c>
      <c r="E194" s="180">
        <v>0</v>
      </c>
      <c r="F194" s="180">
        <f t="shared" si="58"/>
        <v>6835500</v>
      </c>
    </row>
    <row r="195" spans="1:6" x14ac:dyDescent="0.3">
      <c r="A195" s="188">
        <v>510804</v>
      </c>
      <c r="B195" s="189" t="s">
        <v>406</v>
      </c>
      <c r="C195" s="180">
        <v>0</v>
      </c>
      <c r="D195" s="180">
        <v>790000</v>
      </c>
      <c r="E195" s="180">
        <v>0</v>
      </c>
      <c r="F195" s="180">
        <f t="shared" si="58"/>
        <v>790000</v>
      </c>
    </row>
    <row r="196" spans="1:6" x14ac:dyDescent="0.3">
      <c r="A196" s="188">
        <v>510804</v>
      </c>
      <c r="B196" s="189" t="s">
        <v>407</v>
      </c>
      <c r="C196" s="180">
        <v>0</v>
      </c>
      <c r="D196" s="180">
        <v>0</v>
      </c>
      <c r="E196" s="180">
        <v>0</v>
      </c>
      <c r="F196" s="180">
        <f t="shared" si="58"/>
        <v>0</v>
      </c>
    </row>
    <row r="197" spans="1:6" x14ac:dyDescent="0.3">
      <c r="A197" s="222">
        <v>5111</v>
      </c>
      <c r="B197" s="223" t="s">
        <v>311</v>
      </c>
      <c r="C197" s="224">
        <f>SUM(C198:C211)</f>
        <v>0</v>
      </c>
      <c r="D197" s="224">
        <f t="shared" ref="D197:F197" si="60">SUM(D198:D211)</f>
        <v>585879298</v>
      </c>
      <c r="E197" s="224">
        <f t="shared" si="60"/>
        <v>14694476</v>
      </c>
      <c r="F197" s="224">
        <f t="shared" si="60"/>
        <v>571184822</v>
      </c>
    </row>
    <row r="198" spans="1:6" x14ac:dyDescent="0.3">
      <c r="A198" s="188">
        <v>511110</v>
      </c>
      <c r="B198" s="189" t="s">
        <v>312</v>
      </c>
      <c r="C198" s="180">
        <v>0</v>
      </c>
      <c r="D198" s="180">
        <v>23999760</v>
      </c>
      <c r="E198" s="180">
        <v>0</v>
      </c>
      <c r="F198" s="180">
        <f t="shared" si="58"/>
        <v>23999760</v>
      </c>
    </row>
    <row r="199" spans="1:6" x14ac:dyDescent="0.3">
      <c r="A199" s="188">
        <v>511114</v>
      </c>
      <c r="B199" s="189" t="s">
        <v>314</v>
      </c>
      <c r="C199" s="180">
        <v>0</v>
      </c>
      <c r="D199" s="180">
        <v>32221278</v>
      </c>
      <c r="E199" s="180">
        <v>12222500</v>
      </c>
      <c r="F199" s="180">
        <f t="shared" si="58"/>
        <v>19998778</v>
      </c>
    </row>
    <row r="200" spans="1:6" x14ac:dyDescent="0.3">
      <c r="A200" s="188">
        <v>511115</v>
      </c>
      <c r="B200" s="189" t="s">
        <v>316</v>
      </c>
      <c r="C200" s="180">
        <v>0</v>
      </c>
      <c r="D200" s="180">
        <v>6177990</v>
      </c>
      <c r="E200" s="180">
        <v>0</v>
      </c>
      <c r="F200" s="180">
        <f t="shared" si="58"/>
        <v>6177990</v>
      </c>
    </row>
    <row r="201" spans="1:6" x14ac:dyDescent="0.3">
      <c r="A201" s="188">
        <v>511117</v>
      </c>
      <c r="B201" s="189" t="s">
        <v>408</v>
      </c>
      <c r="C201" s="180">
        <v>0</v>
      </c>
      <c r="D201" s="180">
        <v>22584936</v>
      </c>
      <c r="E201" s="180">
        <v>0</v>
      </c>
      <c r="F201" s="180">
        <f t="shared" si="58"/>
        <v>22584936</v>
      </c>
    </row>
    <row r="202" spans="1:6" x14ac:dyDescent="0.3">
      <c r="A202" s="188">
        <v>511119</v>
      </c>
      <c r="B202" s="189" t="s">
        <v>74</v>
      </c>
      <c r="C202" s="180">
        <v>0</v>
      </c>
      <c r="D202" s="180">
        <v>77190205</v>
      </c>
      <c r="E202" s="180">
        <v>371976</v>
      </c>
      <c r="F202" s="180">
        <f t="shared" si="58"/>
        <v>76818229</v>
      </c>
    </row>
    <row r="203" spans="1:6" x14ac:dyDescent="0.3">
      <c r="A203" s="188">
        <v>511123</v>
      </c>
      <c r="B203" s="189" t="s">
        <v>322</v>
      </c>
      <c r="C203" s="180">
        <v>0</v>
      </c>
      <c r="D203" s="180">
        <v>0</v>
      </c>
      <c r="E203" s="180">
        <v>0</v>
      </c>
      <c r="F203" s="180">
        <f t="shared" si="58"/>
        <v>0</v>
      </c>
    </row>
    <row r="204" spans="1:6" x14ac:dyDescent="0.3">
      <c r="A204" s="188">
        <v>511125</v>
      </c>
      <c r="B204" s="189" t="s">
        <v>324</v>
      </c>
      <c r="C204" s="180">
        <v>0</v>
      </c>
      <c r="D204" s="180">
        <v>55895303</v>
      </c>
      <c r="E204" s="180">
        <v>0</v>
      </c>
      <c r="F204" s="180">
        <f t="shared" si="58"/>
        <v>55895303</v>
      </c>
    </row>
    <row r="205" spans="1:6" x14ac:dyDescent="0.3">
      <c r="A205" s="188">
        <v>511140</v>
      </c>
      <c r="B205" s="189" t="s">
        <v>326</v>
      </c>
      <c r="C205" s="180">
        <v>0</v>
      </c>
      <c r="D205" s="180">
        <v>61701648</v>
      </c>
      <c r="E205" s="180">
        <v>0</v>
      </c>
      <c r="F205" s="180">
        <f t="shared" si="58"/>
        <v>61701648</v>
      </c>
    </row>
    <row r="206" spans="1:6" x14ac:dyDescent="0.3">
      <c r="A206" s="188">
        <v>511146</v>
      </c>
      <c r="B206" s="189" t="s">
        <v>328</v>
      </c>
      <c r="C206" s="180">
        <v>0</v>
      </c>
      <c r="D206" s="180">
        <v>6169903</v>
      </c>
      <c r="E206" s="180">
        <v>0</v>
      </c>
      <c r="F206" s="180">
        <f t="shared" si="58"/>
        <v>6169903</v>
      </c>
    </row>
    <row r="207" spans="1:6" x14ac:dyDescent="0.3">
      <c r="A207" s="188">
        <v>511149</v>
      </c>
      <c r="B207" s="189" t="s">
        <v>329</v>
      </c>
      <c r="C207" s="180">
        <v>0</v>
      </c>
      <c r="D207" s="180">
        <v>15810600</v>
      </c>
      <c r="E207" s="180">
        <v>0</v>
      </c>
      <c r="F207" s="180">
        <f t="shared" si="58"/>
        <v>15810600</v>
      </c>
    </row>
    <row r="208" spans="1:6" x14ac:dyDescent="0.3">
      <c r="A208" s="188">
        <v>511163</v>
      </c>
      <c r="B208" s="189" t="s">
        <v>331</v>
      </c>
      <c r="C208" s="180">
        <v>0</v>
      </c>
      <c r="D208" s="180">
        <v>4102000</v>
      </c>
      <c r="E208" s="180">
        <v>0</v>
      </c>
      <c r="F208" s="180">
        <f t="shared" si="58"/>
        <v>4102000</v>
      </c>
    </row>
    <row r="209" spans="1:6" x14ac:dyDescent="0.3">
      <c r="A209" s="188">
        <v>511179</v>
      </c>
      <c r="B209" s="189" t="s">
        <v>75</v>
      </c>
      <c r="C209" s="180">
        <v>0</v>
      </c>
      <c r="D209" s="180">
        <v>234484953</v>
      </c>
      <c r="E209" s="180">
        <v>2100000</v>
      </c>
      <c r="F209" s="180">
        <f t="shared" si="58"/>
        <v>232384953</v>
      </c>
    </row>
    <row r="210" spans="1:6" x14ac:dyDescent="0.3">
      <c r="A210" s="188">
        <v>511180</v>
      </c>
      <c r="B210" s="189" t="s">
        <v>76</v>
      </c>
      <c r="C210" s="180">
        <v>0</v>
      </c>
      <c r="D210" s="180">
        <v>45389602</v>
      </c>
      <c r="E210" s="180">
        <v>0</v>
      </c>
      <c r="F210" s="180">
        <f t="shared" si="58"/>
        <v>45389602</v>
      </c>
    </row>
    <row r="211" spans="1:6" x14ac:dyDescent="0.3">
      <c r="A211" s="188">
        <v>511190</v>
      </c>
      <c r="B211" s="189" t="s">
        <v>335</v>
      </c>
      <c r="C211" s="180">
        <v>0</v>
      </c>
      <c r="D211" s="180">
        <v>151120</v>
      </c>
      <c r="E211" s="180">
        <v>0</v>
      </c>
      <c r="F211" s="180">
        <f t="shared" si="58"/>
        <v>151120</v>
      </c>
    </row>
    <row r="212" spans="1:6" x14ac:dyDescent="0.3">
      <c r="A212" s="222">
        <v>5120</v>
      </c>
      <c r="B212" s="223" t="s">
        <v>337</v>
      </c>
      <c r="C212" s="224">
        <f>SUM(C213:C215)</f>
        <v>0</v>
      </c>
      <c r="D212" s="224">
        <f>SUM(D213:D215)</f>
        <v>194735555.56</v>
      </c>
      <c r="E212" s="224">
        <f>SUM(E213:E215)</f>
        <v>0</v>
      </c>
      <c r="F212" s="224">
        <f>C212+D212-E212</f>
        <v>194735555.56</v>
      </c>
    </row>
    <row r="213" spans="1:6" x14ac:dyDescent="0.3">
      <c r="A213" s="188">
        <v>512001</v>
      </c>
      <c r="B213" s="189" t="s">
        <v>338</v>
      </c>
      <c r="C213" s="180">
        <v>0</v>
      </c>
      <c r="D213" s="180">
        <v>21044200</v>
      </c>
      <c r="E213" s="180">
        <v>0</v>
      </c>
      <c r="F213" s="180">
        <f t="shared" si="58"/>
        <v>21044200</v>
      </c>
    </row>
    <row r="214" spans="1:6" x14ac:dyDescent="0.3">
      <c r="A214" s="188">
        <v>512002</v>
      </c>
      <c r="B214" s="189" t="s">
        <v>339</v>
      </c>
      <c r="C214" s="180">
        <v>0</v>
      </c>
      <c r="D214" s="180">
        <v>121380829</v>
      </c>
      <c r="E214" s="180">
        <v>0</v>
      </c>
      <c r="F214" s="180">
        <f t="shared" si="58"/>
        <v>121380829</v>
      </c>
    </row>
    <row r="215" spans="1:6" x14ac:dyDescent="0.3">
      <c r="A215" s="188">
        <v>512024</v>
      </c>
      <c r="B215" s="189" t="s">
        <v>493</v>
      </c>
      <c r="C215" s="180">
        <v>0</v>
      </c>
      <c r="D215" s="180">
        <v>52310526.560000002</v>
      </c>
      <c r="E215" s="180">
        <v>0</v>
      </c>
      <c r="F215" s="180">
        <f t="shared" si="58"/>
        <v>52310526.560000002</v>
      </c>
    </row>
    <row r="216" spans="1:6" x14ac:dyDescent="0.3">
      <c r="A216" s="236">
        <v>53</v>
      </c>
      <c r="B216" s="237" t="s">
        <v>409</v>
      </c>
      <c r="C216" s="238">
        <f>C217+C219+C225</f>
        <v>0</v>
      </c>
      <c r="D216" s="238">
        <f>D217+D219+D225</f>
        <v>230829158</v>
      </c>
      <c r="E216" s="238">
        <f>E217+E219+E225</f>
        <v>0</v>
      </c>
      <c r="F216" s="238">
        <f t="shared" si="58"/>
        <v>230829158</v>
      </c>
    </row>
    <row r="217" spans="1:6" x14ac:dyDescent="0.3">
      <c r="A217" s="222">
        <v>5304</v>
      </c>
      <c r="B217" s="223" t="s">
        <v>343</v>
      </c>
      <c r="C217" s="224">
        <f>C218</f>
        <v>0</v>
      </c>
      <c r="D217" s="224">
        <f>D218</f>
        <v>38914862</v>
      </c>
      <c r="E217" s="224">
        <f>E218</f>
        <v>0</v>
      </c>
      <c r="F217" s="224">
        <f t="shared" si="58"/>
        <v>38914862</v>
      </c>
    </row>
    <row r="218" spans="1:6" x14ac:dyDescent="0.3">
      <c r="A218" s="188">
        <v>530405</v>
      </c>
      <c r="B218" s="189" t="s">
        <v>410</v>
      </c>
      <c r="C218" s="180">
        <v>0</v>
      </c>
      <c r="D218" s="180">
        <v>38914862</v>
      </c>
      <c r="E218" s="180">
        <v>0</v>
      </c>
      <c r="F218" s="180">
        <f t="shared" si="58"/>
        <v>38914862</v>
      </c>
    </row>
    <row r="219" spans="1:6" x14ac:dyDescent="0.3">
      <c r="A219" s="222">
        <v>5360</v>
      </c>
      <c r="B219" s="223" t="s">
        <v>411</v>
      </c>
      <c r="C219" s="224">
        <f>SUM(C220:C224)</f>
        <v>0</v>
      </c>
      <c r="D219" s="224">
        <f>SUM(D220:D224)</f>
        <v>189061404</v>
      </c>
      <c r="E219" s="224">
        <f>SUM(E220:E224)</f>
        <v>0</v>
      </c>
      <c r="F219" s="224">
        <f t="shared" si="58"/>
        <v>189061404</v>
      </c>
    </row>
    <row r="220" spans="1:6" x14ac:dyDescent="0.3">
      <c r="A220" s="188">
        <v>536001</v>
      </c>
      <c r="B220" s="189" t="s">
        <v>412</v>
      </c>
      <c r="C220" s="180">
        <v>0</v>
      </c>
      <c r="D220" s="180">
        <v>155545530</v>
      </c>
      <c r="E220" s="180">
        <v>0</v>
      </c>
      <c r="F220" s="180">
        <f t="shared" si="58"/>
        <v>155545530</v>
      </c>
    </row>
    <row r="221" spans="1:6" x14ac:dyDescent="0.3">
      <c r="A221" s="188">
        <v>536004</v>
      </c>
      <c r="B221" s="189" t="s">
        <v>413</v>
      </c>
      <c r="C221" s="180">
        <v>0</v>
      </c>
      <c r="D221" s="180">
        <v>6725256</v>
      </c>
      <c r="E221" s="180">
        <v>0</v>
      </c>
      <c r="F221" s="180">
        <f t="shared" si="58"/>
        <v>6725256</v>
      </c>
    </row>
    <row r="222" spans="1:6" x14ac:dyDescent="0.3">
      <c r="A222" s="188">
        <v>536006</v>
      </c>
      <c r="B222" s="189" t="s">
        <v>414</v>
      </c>
      <c r="C222" s="180">
        <v>0</v>
      </c>
      <c r="D222" s="180">
        <v>1899156</v>
      </c>
      <c r="E222" s="180">
        <v>0</v>
      </c>
      <c r="F222" s="180">
        <f t="shared" si="58"/>
        <v>1899156</v>
      </c>
    </row>
    <row r="223" spans="1:6" x14ac:dyDescent="0.3">
      <c r="A223" s="188">
        <v>536007</v>
      </c>
      <c r="B223" s="189" t="s">
        <v>415</v>
      </c>
      <c r="C223" s="180">
        <v>0</v>
      </c>
      <c r="D223" s="180">
        <v>18551178</v>
      </c>
      <c r="E223" s="180">
        <v>0</v>
      </c>
      <c r="F223" s="180">
        <f t="shared" si="58"/>
        <v>18551178</v>
      </c>
    </row>
    <row r="224" spans="1:6" x14ac:dyDescent="0.3">
      <c r="A224" s="188">
        <v>536008</v>
      </c>
      <c r="B224" s="189" t="s">
        <v>416</v>
      </c>
      <c r="C224" s="180">
        <v>0</v>
      </c>
      <c r="D224" s="180">
        <v>6340284</v>
      </c>
      <c r="E224" s="180">
        <v>0</v>
      </c>
      <c r="F224" s="180">
        <f t="shared" si="58"/>
        <v>6340284</v>
      </c>
    </row>
    <row r="225" spans="1:6" x14ac:dyDescent="0.3">
      <c r="A225" s="222">
        <v>5366</v>
      </c>
      <c r="B225" s="223" t="s">
        <v>417</v>
      </c>
      <c r="C225" s="224">
        <f>C226</f>
        <v>0</v>
      </c>
      <c r="D225" s="224">
        <f>D226</f>
        <v>2852892</v>
      </c>
      <c r="E225" s="224">
        <f>E226</f>
        <v>0</v>
      </c>
      <c r="F225" s="224">
        <f t="shared" si="58"/>
        <v>2852892</v>
      </c>
    </row>
    <row r="226" spans="1:6" x14ac:dyDescent="0.3">
      <c r="A226" s="188">
        <v>536606</v>
      </c>
      <c r="B226" s="189" t="s">
        <v>418</v>
      </c>
      <c r="C226" s="180">
        <v>0</v>
      </c>
      <c r="D226" s="180">
        <v>2852892</v>
      </c>
      <c r="E226" s="180">
        <v>0</v>
      </c>
      <c r="F226" s="180">
        <f t="shared" si="58"/>
        <v>2852892</v>
      </c>
    </row>
    <row r="227" spans="1:6" x14ac:dyDescent="0.3">
      <c r="A227" s="236">
        <v>56</v>
      </c>
      <c r="B227" s="237" t="s">
        <v>419</v>
      </c>
      <c r="C227" s="238">
        <f>C228</f>
        <v>0</v>
      </c>
      <c r="D227" s="238">
        <f>D228</f>
        <v>16923210600.4</v>
      </c>
      <c r="E227" s="238">
        <f>E228</f>
        <v>1225023425</v>
      </c>
      <c r="F227" s="238">
        <f t="shared" si="58"/>
        <v>15698187175.4</v>
      </c>
    </row>
    <row r="228" spans="1:6" x14ac:dyDescent="0.3">
      <c r="A228" s="222">
        <v>5618</v>
      </c>
      <c r="B228" s="223" t="s">
        <v>254</v>
      </c>
      <c r="C228" s="224">
        <f>SUM(C229:C235)</f>
        <v>0</v>
      </c>
      <c r="D228" s="224">
        <f>SUM(D229:D235)</f>
        <v>16923210600.4</v>
      </c>
      <c r="E228" s="224">
        <f>SUM(E229:E235)</f>
        <v>1225023425</v>
      </c>
      <c r="F228" s="224">
        <f t="shared" si="58"/>
        <v>15698187175.4</v>
      </c>
    </row>
    <row r="229" spans="1:6" x14ac:dyDescent="0.3">
      <c r="A229" s="188">
        <v>561802</v>
      </c>
      <c r="B229" s="189" t="s">
        <v>350</v>
      </c>
      <c r="C229" s="180">
        <v>0</v>
      </c>
      <c r="D229" s="180">
        <v>7336881678</v>
      </c>
      <c r="E229" s="180">
        <v>0</v>
      </c>
      <c r="F229" s="180">
        <f t="shared" si="58"/>
        <v>7336881678</v>
      </c>
    </row>
    <row r="230" spans="1:6" x14ac:dyDescent="0.3">
      <c r="A230" s="188">
        <v>561805</v>
      </c>
      <c r="B230" s="189" t="s">
        <v>420</v>
      </c>
      <c r="C230" s="180">
        <v>0</v>
      </c>
      <c r="D230" s="180">
        <v>5555000</v>
      </c>
      <c r="E230" s="180">
        <v>0</v>
      </c>
      <c r="F230" s="180">
        <f t="shared" si="58"/>
        <v>5555000</v>
      </c>
    </row>
    <row r="231" spans="1:6" x14ac:dyDescent="0.3">
      <c r="A231" s="188">
        <v>561807</v>
      </c>
      <c r="B231" s="189" t="s">
        <v>352</v>
      </c>
      <c r="C231" s="180">
        <v>0</v>
      </c>
      <c r="D231" s="180">
        <v>1170053119</v>
      </c>
      <c r="E231" s="180">
        <v>0</v>
      </c>
      <c r="F231" s="180">
        <f t="shared" si="58"/>
        <v>1170053119</v>
      </c>
    </row>
    <row r="232" spans="1:6" x14ac:dyDescent="0.3">
      <c r="A232" s="188">
        <v>561809</v>
      </c>
      <c r="B232" s="189" t="s">
        <v>353</v>
      </c>
      <c r="C232" s="180">
        <v>0</v>
      </c>
      <c r="D232" s="180">
        <v>214122744.40000001</v>
      </c>
      <c r="E232" s="180">
        <v>47456088</v>
      </c>
      <c r="F232" s="180">
        <f t="shared" si="58"/>
        <v>166666656.40000001</v>
      </c>
    </row>
    <row r="233" spans="1:6" x14ac:dyDescent="0.3">
      <c r="A233" s="188">
        <v>561810</v>
      </c>
      <c r="B233" s="189" t="s">
        <v>85</v>
      </c>
      <c r="C233" s="180">
        <v>0</v>
      </c>
      <c r="D233" s="180">
        <v>3650189659</v>
      </c>
      <c r="E233" s="180">
        <v>1177567337</v>
      </c>
      <c r="F233" s="180">
        <f t="shared" si="58"/>
        <v>2472622322</v>
      </c>
    </row>
    <row r="234" spans="1:6" x14ac:dyDescent="0.3">
      <c r="A234" s="188">
        <v>561811</v>
      </c>
      <c r="B234" s="189" t="s">
        <v>421</v>
      </c>
      <c r="C234" s="180">
        <v>0</v>
      </c>
      <c r="D234" s="180">
        <v>2942851200</v>
      </c>
      <c r="E234" s="180">
        <v>0</v>
      </c>
      <c r="F234" s="180">
        <f t="shared" si="58"/>
        <v>2942851200</v>
      </c>
    </row>
    <row r="235" spans="1:6" x14ac:dyDescent="0.3">
      <c r="A235" s="188">
        <v>561890</v>
      </c>
      <c r="B235" s="189" t="s">
        <v>422</v>
      </c>
      <c r="C235" s="180">
        <v>0</v>
      </c>
      <c r="D235" s="180">
        <v>1603557200</v>
      </c>
      <c r="E235" s="180">
        <v>0</v>
      </c>
      <c r="F235" s="180">
        <f t="shared" si="58"/>
        <v>1603557200</v>
      </c>
    </row>
    <row r="236" spans="1:6" x14ac:dyDescent="0.3">
      <c r="A236" s="236">
        <v>58</v>
      </c>
      <c r="B236" s="237" t="s">
        <v>360</v>
      </c>
      <c r="C236" s="238">
        <f>C237+C239+C241</f>
        <v>0</v>
      </c>
      <c r="D236" s="238">
        <f>D237+D239+D241</f>
        <v>142092508.13000003</v>
      </c>
      <c r="E236" s="238">
        <f>E237+E239+E241</f>
        <v>0</v>
      </c>
      <c r="F236" s="238">
        <f t="shared" si="58"/>
        <v>142092508.13000003</v>
      </c>
    </row>
    <row r="237" spans="1:6" x14ac:dyDescent="0.3">
      <c r="A237" s="222">
        <v>5804</v>
      </c>
      <c r="B237" s="223" t="s">
        <v>265</v>
      </c>
      <c r="C237" s="224">
        <f>C238</f>
        <v>0</v>
      </c>
      <c r="D237" s="224">
        <f>D238</f>
        <v>1043791.8</v>
      </c>
      <c r="E237" s="224">
        <v>0</v>
      </c>
      <c r="F237" s="224">
        <f t="shared" si="58"/>
        <v>1043791.8</v>
      </c>
    </row>
    <row r="238" spans="1:6" x14ac:dyDescent="0.3">
      <c r="A238" s="188">
        <v>580490</v>
      </c>
      <c r="B238" s="189" t="s">
        <v>138</v>
      </c>
      <c r="C238" s="180">
        <v>0</v>
      </c>
      <c r="D238" s="180">
        <v>1043791.8</v>
      </c>
      <c r="E238" s="180">
        <v>0</v>
      </c>
      <c r="F238" s="180">
        <f t="shared" si="58"/>
        <v>1043791.8</v>
      </c>
    </row>
    <row r="239" spans="1:6" x14ac:dyDescent="0.3">
      <c r="A239" s="222">
        <v>5821</v>
      </c>
      <c r="B239" s="223" t="s">
        <v>423</v>
      </c>
      <c r="C239" s="224">
        <f>C240</f>
        <v>0</v>
      </c>
      <c r="D239" s="224">
        <f>D240</f>
        <v>135012000</v>
      </c>
      <c r="E239" s="224">
        <f>E240</f>
        <v>0</v>
      </c>
      <c r="F239" s="224">
        <f t="shared" si="58"/>
        <v>135012000</v>
      </c>
    </row>
    <row r="240" spans="1:6" x14ac:dyDescent="0.3">
      <c r="A240" s="188">
        <v>582101</v>
      </c>
      <c r="B240" s="189" t="s">
        <v>424</v>
      </c>
      <c r="C240" s="180">
        <v>0</v>
      </c>
      <c r="D240" s="180">
        <v>135012000</v>
      </c>
      <c r="E240" s="180">
        <v>0</v>
      </c>
      <c r="F240" s="180">
        <f t="shared" ref="F240:F261" si="61">C240+D240-E240</f>
        <v>135012000</v>
      </c>
    </row>
    <row r="241" spans="1:6" x14ac:dyDescent="0.3">
      <c r="A241" s="222">
        <v>5890</v>
      </c>
      <c r="B241" s="223" t="s">
        <v>363</v>
      </c>
      <c r="C241" s="224">
        <f>C242</f>
        <v>0</v>
      </c>
      <c r="D241" s="224">
        <f>D242</f>
        <v>6036716.3300000001</v>
      </c>
      <c r="E241" s="224">
        <f>E242</f>
        <v>0</v>
      </c>
      <c r="F241" s="224">
        <f t="shared" si="61"/>
        <v>6036716.3300000001</v>
      </c>
    </row>
    <row r="242" spans="1:6" x14ac:dyDescent="0.3">
      <c r="A242" s="188">
        <v>589090</v>
      </c>
      <c r="B242" s="189" t="s">
        <v>140</v>
      </c>
      <c r="C242" s="180">
        <v>0</v>
      </c>
      <c r="D242" s="180">
        <v>6036716.3300000001</v>
      </c>
      <c r="E242" s="180">
        <v>0</v>
      </c>
      <c r="F242" s="180">
        <f t="shared" si="61"/>
        <v>6036716.3300000001</v>
      </c>
    </row>
    <row r="243" spans="1:6" x14ac:dyDescent="0.3">
      <c r="A243" s="236">
        <v>59</v>
      </c>
      <c r="B243" s="237" t="s">
        <v>425</v>
      </c>
      <c r="C243" s="238">
        <f>C244</f>
        <v>0</v>
      </c>
      <c r="D243" s="238">
        <f t="shared" ref="D243:F243" si="62">D244</f>
        <v>0</v>
      </c>
      <c r="E243" s="238">
        <f t="shared" si="62"/>
        <v>0</v>
      </c>
      <c r="F243" s="238">
        <f t="shared" si="62"/>
        <v>0</v>
      </c>
    </row>
    <row r="244" spans="1:6" x14ac:dyDescent="0.3">
      <c r="A244" s="222">
        <v>5905</v>
      </c>
      <c r="B244" s="223" t="s">
        <v>425</v>
      </c>
      <c r="C244" s="224">
        <f>C245</f>
        <v>0</v>
      </c>
      <c r="D244" s="224">
        <f>D245</f>
        <v>0</v>
      </c>
      <c r="E244" s="224">
        <v>0</v>
      </c>
      <c r="F244" s="224">
        <f t="shared" si="61"/>
        <v>0</v>
      </c>
    </row>
    <row r="245" spans="1:6" x14ac:dyDescent="0.3">
      <c r="A245" s="188">
        <v>590501</v>
      </c>
      <c r="B245" s="189" t="s">
        <v>426</v>
      </c>
      <c r="C245" s="180">
        <v>0</v>
      </c>
      <c r="D245" s="77">
        <v>0</v>
      </c>
      <c r="E245" s="180">
        <v>0</v>
      </c>
      <c r="F245" s="180">
        <f t="shared" si="61"/>
        <v>0</v>
      </c>
    </row>
    <row r="246" spans="1:6" x14ac:dyDescent="0.3">
      <c r="A246" s="186"/>
      <c r="B246" s="178"/>
      <c r="C246" s="180"/>
      <c r="D246" s="77"/>
      <c r="E246" s="180"/>
      <c r="F246" s="180"/>
    </row>
    <row r="247" spans="1:6" ht="15.6" x14ac:dyDescent="0.3">
      <c r="A247" s="231">
        <v>8</v>
      </c>
      <c r="B247" s="85" t="s">
        <v>427</v>
      </c>
      <c r="C247" s="232">
        <v>0</v>
      </c>
      <c r="D247" s="232">
        <v>0</v>
      </c>
      <c r="E247" s="232">
        <v>0</v>
      </c>
      <c r="F247" s="232">
        <f t="shared" si="61"/>
        <v>0</v>
      </c>
    </row>
    <row r="248" spans="1:6" x14ac:dyDescent="0.3">
      <c r="A248" s="233"/>
      <c r="B248" s="234"/>
      <c r="C248" s="235"/>
      <c r="D248" s="235"/>
      <c r="E248" s="235"/>
      <c r="F248" s="235"/>
    </row>
    <row r="249" spans="1:6" x14ac:dyDescent="0.3">
      <c r="A249" s="236">
        <v>81</v>
      </c>
      <c r="B249" s="237" t="s">
        <v>428</v>
      </c>
      <c r="C249" s="238">
        <v>593627289</v>
      </c>
      <c r="D249" s="238">
        <v>0</v>
      </c>
      <c r="E249" s="238">
        <v>0</v>
      </c>
      <c r="F249" s="238">
        <f t="shared" si="61"/>
        <v>593627289</v>
      </c>
    </row>
    <row r="250" spans="1:6" x14ac:dyDescent="0.3">
      <c r="A250" s="222">
        <v>8120</v>
      </c>
      <c r="B250" s="223" t="s">
        <v>237</v>
      </c>
      <c r="C250" s="224">
        <v>593627289</v>
      </c>
      <c r="D250" s="224">
        <v>0</v>
      </c>
      <c r="E250" s="224">
        <v>0</v>
      </c>
      <c r="F250" s="224">
        <f t="shared" si="61"/>
        <v>593627289</v>
      </c>
    </row>
    <row r="251" spans="1:6" x14ac:dyDescent="0.3">
      <c r="A251" s="188">
        <v>812004</v>
      </c>
      <c r="B251" s="189" t="s">
        <v>84</v>
      </c>
      <c r="C251" s="180">
        <v>593627289</v>
      </c>
      <c r="D251" s="180">
        <v>0</v>
      </c>
      <c r="E251" s="180">
        <v>0</v>
      </c>
      <c r="F251" s="180">
        <f t="shared" si="61"/>
        <v>593627289</v>
      </c>
    </row>
    <row r="252" spans="1:6" x14ac:dyDescent="0.3">
      <c r="A252" s="236">
        <v>82</v>
      </c>
      <c r="B252" s="237" t="s">
        <v>429</v>
      </c>
      <c r="C252" s="238">
        <v>3104351155</v>
      </c>
      <c r="D252" s="238">
        <v>0</v>
      </c>
      <c r="E252" s="238">
        <v>0</v>
      </c>
      <c r="F252" s="238">
        <f t="shared" si="61"/>
        <v>3104351155</v>
      </c>
    </row>
    <row r="253" spans="1:6" x14ac:dyDescent="0.3">
      <c r="A253" s="222">
        <v>8201</v>
      </c>
      <c r="B253" s="223" t="s">
        <v>430</v>
      </c>
      <c r="C253" s="224">
        <v>3104351155</v>
      </c>
      <c r="D253" s="224">
        <v>0</v>
      </c>
      <c r="E253" s="224">
        <v>0</v>
      </c>
      <c r="F253" s="224">
        <f t="shared" si="61"/>
        <v>3104351155</v>
      </c>
    </row>
    <row r="254" spans="1:6" x14ac:dyDescent="0.3">
      <c r="A254" s="188">
        <v>820101</v>
      </c>
      <c r="B254" s="189" t="s">
        <v>152</v>
      </c>
      <c r="C254" s="180">
        <v>973633251</v>
      </c>
      <c r="D254" s="180">
        <v>0</v>
      </c>
      <c r="E254" s="180">
        <v>0</v>
      </c>
      <c r="F254" s="180">
        <f t="shared" si="61"/>
        <v>973633251</v>
      </c>
    </row>
    <row r="255" spans="1:6" x14ac:dyDescent="0.3">
      <c r="A255" s="188">
        <v>820102</v>
      </c>
      <c r="B255" s="189" t="s">
        <v>431</v>
      </c>
      <c r="C255" s="180">
        <v>1379181901</v>
      </c>
      <c r="D255" s="180">
        <v>0</v>
      </c>
      <c r="E255" s="180">
        <v>0</v>
      </c>
      <c r="F255" s="180">
        <f t="shared" si="61"/>
        <v>1379181901</v>
      </c>
    </row>
    <row r="256" spans="1:6" x14ac:dyDescent="0.3">
      <c r="A256" s="188">
        <v>820104</v>
      </c>
      <c r="B256" s="189" t="s">
        <v>432</v>
      </c>
      <c r="C256" s="180">
        <v>751536003</v>
      </c>
      <c r="D256" s="180">
        <v>0</v>
      </c>
      <c r="E256" s="180">
        <v>0</v>
      </c>
      <c r="F256" s="180">
        <f t="shared" si="61"/>
        <v>751536003</v>
      </c>
    </row>
    <row r="257" spans="1:8" x14ac:dyDescent="0.3">
      <c r="A257" s="236">
        <v>89</v>
      </c>
      <c r="B257" s="237" t="s">
        <v>433</v>
      </c>
      <c r="C257" s="238">
        <v>-3697978444</v>
      </c>
      <c r="D257" s="238">
        <v>0</v>
      </c>
      <c r="E257" s="238">
        <v>0</v>
      </c>
      <c r="F257" s="238">
        <f t="shared" si="61"/>
        <v>-3697978444</v>
      </c>
    </row>
    <row r="258" spans="1:8" x14ac:dyDescent="0.3">
      <c r="A258" s="222">
        <v>8905</v>
      </c>
      <c r="B258" s="223" t="s">
        <v>434</v>
      </c>
      <c r="C258" s="224">
        <v>-593627289</v>
      </c>
      <c r="D258" s="224">
        <v>0</v>
      </c>
      <c r="E258" s="224">
        <v>0</v>
      </c>
      <c r="F258" s="224">
        <f t="shared" si="61"/>
        <v>-593627289</v>
      </c>
    </row>
    <row r="259" spans="1:8" x14ac:dyDescent="0.3">
      <c r="A259" s="188">
        <v>890506</v>
      </c>
      <c r="B259" s="189" t="s">
        <v>435</v>
      </c>
      <c r="C259" s="180">
        <v>-593627289</v>
      </c>
      <c r="D259" s="180">
        <v>0</v>
      </c>
      <c r="E259" s="180">
        <v>0</v>
      </c>
      <c r="F259" s="180">
        <f t="shared" si="61"/>
        <v>-593627289</v>
      </c>
    </row>
    <row r="260" spans="1:8" x14ac:dyDescent="0.3">
      <c r="A260" s="222">
        <v>8910</v>
      </c>
      <c r="B260" s="223" t="s">
        <v>436</v>
      </c>
      <c r="C260" s="224">
        <v>-3104351155</v>
      </c>
      <c r="D260" s="224">
        <v>0</v>
      </c>
      <c r="E260" s="224">
        <v>0</v>
      </c>
      <c r="F260" s="224">
        <f t="shared" si="61"/>
        <v>-3104351155</v>
      </c>
    </row>
    <row r="261" spans="1:8" x14ac:dyDescent="0.3">
      <c r="A261" s="188">
        <v>891001</v>
      </c>
      <c r="B261" s="189" t="s">
        <v>437</v>
      </c>
      <c r="C261" s="180">
        <v>-3104351155</v>
      </c>
      <c r="D261" s="180">
        <v>0</v>
      </c>
      <c r="E261" s="180">
        <v>0</v>
      </c>
      <c r="F261" s="180">
        <f t="shared" si="61"/>
        <v>-3104351155</v>
      </c>
    </row>
    <row r="262" spans="1:8" x14ac:dyDescent="0.3">
      <c r="A262" s="187"/>
      <c r="B262" s="184"/>
      <c r="C262" s="185"/>
      <c r="D262" s="185"/>
      <c r="E262" s="185"/>
      <c r="F262" s="185"/>
    </row>
    <row r="270" spans="1:8" x14ac:dyDescent="0.3">
      <c r="A270" s="72"/>
      <c r="B270" s="60"/>
      <c r="C270" s="242"/>
      <c r="D270" s="72"/>
      <c r="E270" s="72"/>
      <c r="F270" s="72"/>
    </row>
    <row r="271" spans="1:8" x14ac:dyDescent="0.3">
      <c r="A271" s="72"/>
      <c r="B271" s="98" t="s">
        <v>449</v>
      </c>
      <c r="C271" s="242"/>
      <c r="D271" s="72"/>
      <c r="E271" s="164"/>
      <c r="F271" s="164"/>
      <c r="G271" s="243"/>
      <c r="H271" s="243"/>
    </row>
    <row r="272" spans="1:8" x14ac:dyDescent="0.3">
      <c r="B272" s="98" t="s">
        <v>157</v>
      </c>
      <c r="E272" s="308" t="s">
        <v>462</v>
      </c>
      <c r="F272" s="308"/>
      <c r="G272" s="162"/>
      <c r="H272" s="162"/>
    </row>
    <row r="273" spans="3:8" x14ac:dyDescent="0.3">
      <c r="E273" s="317" t="s">
        <v>458</v>
      </c>
      <c r="F273" s="317"/>
      <c r="G273" s="162"/>
      <c r="H273" s="162"/>
    </row>
    <row r="275" spans="3:8" x14ac:dyDescent="0.3">
      <c r="C275" s="158"/>
      <c r="D275" s="158"/>
      <c r="E275" s="6"/>
      <c r="F275" s="6"/>
      <c r="G275" s="6"/>
    </row>
    <row r="276" spans="3:8" x14ac:dyDescent="0.3">
      <c r="C276" s="308" t="s">
        <v>158</v>
      </c>
      <c r="D276" s="308"/>
      <c r="E276" s="162"/>
      <c r="F276" s="162"/>
      <c r="G276" s="162"/>
    </row>
    <row r="277" spans="3:8" x14ac:dyDescent="0.3">
      <c r="C277" s="316" t="s">
        <v>248</v>
      </c>
      <c r="D277" s="316"/>
      <c r="E277" s="130"/>
      <c r="F277" s="130"/>
      <c r="G277" s="130"/>
    </row>
    <row r="278" spans="3:8" x14ac:dyDescent="0.3">
      <c r="C278" s="317" t="s">
        <v>459</v>
      </c>
      <c r="D278" s="317"/>
      <c r="E278" s="163"/>
      <c r="F278" s="163"/>
      <c r="G278" s="163"/>
    </row>
    <row r="281" spans="3:8" x14ac:dyDescent="0.3">
      <c r="E281" s="1"/>
      <c r="F281" s="1"/>
    </row>
    <row r="282" spans="3:8" x14ac:dyDescent="0.3">
      <c r="E282" s="1"/>
      <c r="F282" s="1"/>
    </row>
    <row r="283" spans="3:8" x14ac:dyDescent="0.3">
      <c r="E283" s="1"/>
      <c r="F283" s="1"/>
    </row>
    <row r="284" spans="3:8" x14ac:dyDescent="0.3">
      <c r="E284" s="1"/>
      <c r="F284" s="1"/>
    </row>
    <row r="285" spans="3:8" x14ac:dyDescent="0.3">
      <c r="E285" s="1"/>
      <c r="F285" s="1"/>
    </row>
  </sheetData>
  <mergeCells count="12">
    <mergeCell ref="H7:I7"/>
    <mergeCell ref="A1:F1"/>
    <mergeCell ref="A2:F2"/>
    <mergeCell ref="A3:F3"/>
    <mergeCell ref="A4:F4"/>
    <mergeCell ref="A5:F5"/>
    <mergeCell ref="H154:I154"/>
    <mergeCell ref="C276:D276"/>
    <mergeCell ref="C277:D277"/>
    <mergeCell ref="C278:D278"/>
    <mergeCell ref="E272:F272"/>
    <mergeCell ref="E273:F273"/>
  </mergeCells>
  <printOptions horizontalCentered="1"/>
  <pageMargins left="0.35433070866141736" right="0.11811023622047245" top="0.35433070866141736" bottom="0.15748031496062992" header="0.31496062992125984" footer="0.31496062992125984"/>
  <pageSetup scale="80" orientation="landscape" r:id="rId1"/>
  <ignoredErrors>
    <ignoredError sqref="F14 F133 F166 D175 F243 F197 F111" formula="1"/>
    <ignoredError sqref="I162" evalError="1"/>
    <ignoredError sqref="C168 F16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181"/>
  <sheetViews>
    <sheetView zoomScale="91" zoomScaleNormal="91" workbookViewId="0">
      <selection sqref="A1:P1"/>
    </sheetView>
  </sheetViews>
  <sheetFormatPr baseColWidth="10" defaultColWidth="11.44140625" defaultRowHeight="14.4" x14ac:dyDescent="0.3"/>
  <cols>
    <col min="1" max="1" width="10.6640625" style="1" customWidth="1"/>
    <col min="2" max="2" width="49.44140625" style="1" bestFit="1" customWidth="1"/>
    <col min="3" max="3" width="1.3320312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6640625" style="1" customWidth="1"/>
    <col min="15" max="15" width="0.6640625" style="1" customWidth="1"/>
    <col min="16" max="16" width="12.44140625" style="1" customWidth="1"/>
    <col min="17" max="17" width="11.44140625" style="1"/>
    <col min="18" max="18" width="13.6640625" style="1" customWidth="1"/>
    <col min="19" max="19" width="22.109375" style="1" bestFit="1" customWidth="1"/>
    <col min="20" max="16384" width="11.44140625" style="1"/>
  </cols>
  <sheetData>
    <row r="1" spans="1:19" ht="17.399999999999999" x14ac:dyDescent="0.3">
      <c r="A1" s="312" t="s">
        <v>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19" ht="17.399999999999999" x14ac:dyDescent="0.3">
      <c r="A2" s="312" t="s">
        <v>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9" ht="17.399999999999999" x14ac:dyDescent="0.3">
      <c r="A3" s="312" t="s">
        <v>5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9" ht="17.399999999999999" x14ac:dyDescent="0.3">
      <c r="A4" s="312" t="s">
        <v>483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</row>
    <row r="5" spans="1:19" ht="17.399999999999999" x14ac:dyDescent="0.3">
      <c r="A5" s="312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</row>
    <row r="6" spans="1:19" ht="17.399999999999999" x14ac:dyDescent="0.3">
      <c r="A6" s="4"/>
      <c r="B6" s="2"/>
      <c r="C6" s="2"/>
    </row>
    <row r="7" spans="1:19" ht="49.5" customHeight="1" x14ac:dyDescent="0.3">
      <c r="A7" s="318" t="s">
        <v>0</v>
      </c>
      <c r="B7" s="318"/>
      <c r="C7" s="54"/>
      <c r="D7" s="55" t="s">
        <v>7</v>
      </c>
      <c r="E7" s="54"/>
      <c r="F7" s="54" t="s">
        <v>447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115">
        <v>1</v>
      </c>
      <c r="B9" s="117" t="s">
        <v>2</v>
      </c>
      <c r="C9" s="115"/>
      <c r="D9" s="116"/>
      <c r="E9" s="117"/>
      <c r="F9" s="118">
        <f>F33+F59</f>
        <v>47166776650.489998</v>
      </c>
      <c r="G9" s="119"/>
      <c r="H9" s="120">
        <v>1</v>
      </c>
      <c r="I9" s="117"/>
      <c r="J9" s="118">
        <f>J33+J59</f>
        <v>36944393908.290001</v>
      </c>
      <c r="K9" s="119"/>
      <c r="L9" s="120">
        <v>1</v>
      </c>
      <c r="M9" s="117"/>
      <c r="N9" s="121">
        <f>F9-J9</f>
        <v>10222382742.199997</v>
      </c>
      <c r="O9" s="117"/>
      <c r="P9" s="122">
        <f>N9/F9*1</f>
        <v>0.21672845736202753</v>
      </c>
      <c r="R9" s="310">
        <v>2024</v>
      </c>
      <c r="S9" s="310"/>
    </row>
    <row r="10" spans="1:19" ht="16.8" thickTop="1" thickBot="1" x14ac:dyDescent="0.35">
      <c r="A10" s="6"/>
      <c r="D10" s="5"/>
      <c r="E10" s="5"/>
      <c r="F10" s="7"/>
      <c r="G10" s="7"/>
      <c r="H10" s="27"/>
      <c r="J10" s="7"/>
      <c r="K10" s="19"/>
      <c r="L10" s="27"/>
      <c r="R10" s="259"/>
      <c r="S10" s="259"/>
    </row>
    <row r="11" spans="1:19" ht="16.2" thickBot="1" x14ac:dyDescent="0.35">
      <c r="A11" s="169">
        <v>11</v>
      </c>
      <c r="B11" s="3" t="s">
        <v>9</v>
      </c>
      <c r="C11" s="3"/>
      <c r="D11" s="5"/>
      <c r="E11" s="5"/>
      <c r="F11" s="16">
        <f>SUM(F12:F18)</f>
        <v>29997225879.889999</v>
      </c>
      <c r="G11" s="18"/>
      <c r="H11" s="28">
        <f>F11/F9*1</f>
        <v>0.63598210456847848</v>
      </c>
      <c r="J11" s="16">
        <f>SUM(J12:J18)</f>
        <v>21668548081</v>
      </c>
      <c r="K11" s="20"/>
      <c r="L11" s="28">
        <f>J11/J9*1</f>
        <v>0.58651789320971282</v>
      </c>
      <c r="N11" s="16">
        <f>F11-J11</f>
        <v>8328677798.8899994</v>
      </c>
      <c r="P11" s="28">
        <f>N11/F11*1</f>
        <v>0.27764826761775679</v>
      </c>
      <c r="R11" s="260" t="s">
        <v>468</v>
      </c>
      <c r="S11" s="261">
        <f>F9</f>
        <v>47166776650.489998</v>
      </c>
    </row>
    <row r="12" spans="1:19" ht="16.2" thickTop="1" x14ac:dyDescent="0.3">
      <c r="A12" s="168">
        <v>110502</v>
      </c>
      <c r="B12" s="6" t="s">
        <v>11</v>
      </c>
      <c r="C12" s="6"/>
      <c r="D12" s="14"/>
      <c r="E12" s="14"/>
      <c r="F12" s="8">
        <v>1000000</v>
      </c>
      <c r="G12" s="8"/>
      <c r="H12" s="30">
        <f>F12/F11*1</f>
        <v>3.3336415974064968E-5</v>
      </c>
      <c r="I12" s="6"/>
      <c r="J12" s="8">
        <v>1000000</v>
      </c>
      <c r="K12" s="21"/>
      <c r="L12" s="30">
        <f>J12/J11*1</f>
        <v>4.6149838755317758E-5</v>
      </c>
      <c r="M12" s="6"/>
      <c r="N12" s="8">
        <f>F12-J12</f>
        <v>0</v>
      </c>
      <c r="O12" s="6"/>
      <c r="P12" s="37">
        <f>N12/F12*1</f>
        <v>0</v>
      </c>
      <c r="R12" s="262" t="s">
        <v>469</v>
      </c>
      <c r="S12" s="263">
        <f>-F63</f>
        <v>-27891714214.810001</v>
      </c>
    </row>
    <row r="13" spans="1:19" ht="15.6" x14ac:dyDescent="0.3">
      <c r="A13" s="168">
        <v>111005</v>
      </c>
      <c r="B13" s="6" t="s">
        <v>371</v>
      </c>
      <c r="C13" s="6"/>
      <c r="D13" s="14"/>
      <c r="E13" s="14"/>
      <c r="F13" s="88">
        <v>1825468484.3299999</v>
      </c>
      <c r="G13" s="8"/>
      <c r="H13" s="30">
        <f>F13/F11*1</f>
        <v>6.0854576741170771E-2</v>
      </c>
      <c r="I13" s="6"/>
      <c r="J13" s="8">
        <v>2188527986.5799999</v>
      </c>
      <c r="K13" s="21"/>
      <c r="L13" s="30">
        <f>J13/J11*1</f>
        <v>0.10100021369216722</v>
      </c>
      <c r="M13" s="6"/>
      <c r="N13" s="8">
        <f t="shared" ref="N13:N18" si="0">F13-J13</f>
        <v>-363059502.25</v>
      </c>
      <c r="O13" s="6"/>
      <c r="P13" s="37">
        <f t="shared" ref="P13:P18" si="1">N13/F13*1</f>
        <v>-0.19888565886868947</v>
      </c>
      <c r="R13" s="262" t="s">
        <v>152</v>
      </c>
      <c r="S13" s="263">
        <f>-F129</f>
        <v>-19275062435.68</v>
      </c>
    </row>
    <row r="14" spans="1:19" ht="15.6" x14ac:dyDescent="0.3">
      <c r="A14" s="168">
        <v>111006</v>
      </c>
      <c r="B14" s="6" t="s">
        <v>372</v>
      </c>
      <c r="C14" s="6"/>
      <c r="D14" s="14"/>
      <c r="E14" s="14"/>
      <c r="F14" s="88">
        <v>6856328.0199999996</v>
      </c>
      <c r="G14" s="8"/>
      <c r="H14" s="30">
        <f>F14/F11*1</f>
        <v>2.2856540292935722E-4</v>
      </c>
      <c r="I14" s="6"/>
      <c r="J14" s="8">
        <v>6856328.0199999996</v>
      </c>
      <c r="K14" s="21"/>
      <c r="L14" s="30">
        <f>J14/J11*1</f>
        <v>3.1641843257656702E-4</v>
      </c>
      <c r="M14" s="6"/>
      <c r="N14" s="8">
        <f t="shared" si="0"/>
        <v>0</v>
      </c>
      <c r="O14" s="6"/>
      <c r="P14" s="37">
        <f t="shared" si="1"/>
        <v>0</v>
      </c>
      <c r="R14" s="262" t="s">
        <v>467</v>
      </c>
      <c r="S14" s="263">
        <f>SUM(S11:S13)</f>
        <v>0</v>
      </c>
    </row>
    <row r="15" spans="1:19" ht="16.2" thickBot="1" x14ac:dyDescent="0.35">
      <c r="A15" s="168">
        <v>111008</v>
      </c>
      <c r="B15" s="6" t="s">
        <v>373</v>
      </c>
      <c r="C15" s="6"/>
      <c r="D15" s="14"/>
      <c r="E15" s="14"/>
      <c r="F15" s="88">
        <v>1851062643.26</v>
      </c>
      <c r="G15" s="8"/>
      <c r="H15" s="30">
        <f>F15/F11*1</f>
        <v>6.1707794269767587E-2</v>
      </c>
      <c r="I15" s="6"/>
      <c r="J15" s="8">
        <v>0</v>
      </c>
      <c r="K15" s="21"/>
      <c r="L15" s="30">
        <f>J15/J11*1</f>
        <v>0</v>
      </c>
      <c r="M15" s="6"/>
      <c r="N15" s="8">
        <f t="shared" si="0"/>
        <v>1851062643.26</v>
      </c>
      <c r="O15" s="6"/>
      <c r="P15" s="37">
        <f t="shared" si="1"/>
        <v>1</v>
      </c>
      <c r="R15" s="264" t="s">
        <v>466</v>
      </c>
      <c r="S15" s="265">
        <f>F139</f>
        <v>666649485.34000039</v>
      </c>
    </row>
    <row r="16" spans="1:19" ht="15.6" x14ac:dyDescent="0.3">
      <c r="A16" s="168">
        <v>111090</v>
      </c>
      <c r="B16" s="6" t="s">
        <v>374</v>
      </c>
      <c r="C16" s="6"/>
      <c r="D16" s="14"/>
      <c r="E16" s="14"/>
      <c r="F16" s="88">
        <v>4839426250.5799999</v>
      </c>
      <c r="G16" s="8"/>
      <c r="H16" s="30">
        <f>F16/F11*1</f>
        <v>0.16132912656514445</v>
      </c>
      <c r="I16" s="6"/>
      <c r="J16" s="8">
        <v>4405342057.5799999</v>
      </c>
      <c r="K16" s="21"/>
      <c r="L16" s="30">
        <f>J16/J11*1</f>
        <v>0.20330582561933674</v>
      </c>
      <c r="M16" s="6"/>
      <c r="N16" s="8">
        <f t="shared" si="0"/>
        <v>434084193</v>
      </c>
      <c r="O16" s="6"/>
      <c r="P16" s="37">
        <f t="shared" si="1"/>
        <v>8.9697449764416903E-2</v>
      </c>
      <c r="R16" s="259"/>
      <c r="S16" s="259" t="s">
        <v>474</v>
      </c>
    </row>
    <row r="17" spans="1:19" ht="15.6" x14ac:dyDescent="0.3">
      <c r="A17" s="168">
        <v>113210</v>
      </c>
      <c r="B17" s="6" t="s">
        <v>12</v>
      </c>
      <c r="C17" s="6"/>
      <c r="D17" s="14"/>
      <c r="E17" s="14"/>
      <c r="F17" s="88">
        <v>9161082835.0200005</v>
      </c>
      <c r="G17" s="8"/>
      <c r="H17" s="30">
        <f>F17/F11*1</f>
        <v>0.30539766816109309</v>
      </c>
      <c r="I17" s="6"/>
      <c r="J17" s="8">
        <v>8382636059.3199997</v>
      </c>
      <c r="K17" s="21"/>
      <c r="L17" s="30">
        <f>J17/J11*1</f>
        <v>0.38685730248213024</v>
      </c>
      <c r="M17" s="6"/>
      <c r="N17" s="8">
        <f t="shared" si="0"/>
        <v>778446775.70000076</v>
      </c>
      <c r="O17" s="6"/>
      <c r="P17" s="37">
        <f t="shared" si="1"/>
        <v>8.4973227479642283E-2</v>
      </c>
      <c r="R17" s="259"/>
      <c r="S17" s="259"/>
    </row>
    <row r="18" spans="1:19" ht="15.6" x14ac:dyDescent="0.3">
      <c r="A18" s="168">
        <v>113301</v>
      </c>
      <c r="B18" s="6" t="s">
        <v>13</v>
      </c>
      <c r="C18" s="6"/>
      <c r="D18" s="14"/>
      <c r="E18" s="14"/>
      <c r="F18" s="88">
        <v>12312329338.68</v>
      </c>
      <c r="G18" s="8"/>
      <c r="H18" s="30">
        <f>F18/F11*1</f>
        <v>0.41044893244392072</v>
      </c>
      <c r="I18" s="6"/>
      <c r="J18" s="8">
        <v>6684185649.5</v>
      </c>
      <c r="K18" s="21"/>
      <c r="L18" s="30">
        <f>J18/J11*1</f>
        <v>0.30847408993503389</v>
      </c>
      <c r="M18" s="6"/>
      <c r="N18" s="8">
        <f t="shared" si="0"/>
        <v>5628143689.1800003</v>
      </c>
      <c r="O18" s="6"/>
      <c r="P18" s="37">
        <f t="shared" si="1"/>
        <v>0.45711445286789182</v>
      </c>
      <c r="R18" s="310">
        <v>2023</v>
      </c>
      <c r="S18" s="310"/>
    </row>
    <row r="19" spans="1:19" ht="16.2" thickBot="1" x14ac:dyDescent="0.35">
      <c r="A19" s="6"/>
      <c r="B19" s="6"/>
      <c r="C19" s="6"/>
      <c r="D19" s="5"/>
      <c r="E19" s="5"/>
      <c r="F19" s="7"/>
      <c r="G19" s="7"/>
      <c r="H19" s="29"/>
      <c r="J19" s="7"/>
      <c r="K19" s="19"/>
      <c r="L19" s="29"/>
      <c r="N19" s="7"/>
      <c r="R19" s="259"/>
      <c r="S19" s="259"/>
    </row>
    <row r="20" spans="1:19" ht="16.2" thickBot="1" x14ac:dyDescent="0.35">
      <c r="A20" s="170">
        <v>13</v>
      </c>
      <c r="B20" s="32" t="s">
        <v>14</v>
      </c>
      <c r="C20" s="32"/>
      <c r="D20" s="33"/>
      <c r="E20" s="33"/>
      <c r="F20" s="34">
        <f>SUM(F21:F25)</f>
        <v>3014179426.6199999</v>
      </c>
      <c r="G20" s="35"/>
      <c r="H20" s="124">
        <f>F20/F9*1</f>
        <v>6.3904715154807737E-2</v>
      </c>
      <c r="I20" s="31"/>
      <c r="J20" s="34">
        <f>SUM(J21:J25)</f>
        <v>909210914.64999998</v>
      </c>
      <c r="K20" s="35"/>
      <c r="L20" s="124">
        <f>J20/J9*1</f>
        <v>2.4610253910431076E-2</v>
      </c>
      <c r="M20" s="31"/>
      <c r="N20" s="34">
        <f>F20-J20</f>
        <v>2104968511.9699998</v>
      </c>
      <c r="O20" s="31"/>
      <c r="P20" s="123">
        <f>N20/F20*1</f>
        <v>0.69835541088887376</v>
      </c>
      <c r="R20" s="260" t="s">
        <v>468</v>
      </c>
      <c r="S20" s="261">
        <f>J9</f>
        <v>36944393908.290001</v>
      </c>
    </row>
    <row r="21" spans="1:19" ht="16.2" thickTop="1" x14ac:dyDescent="0.3">
      <c r="A21" s="168">
        <v>131703</v>
      </c>
      <c r="B21" s="6" t="s">
        <v>15</v>
      </c>
      <c r="C21" s="6"/>
      <c r="D21" s="14"/>
      <c r="E21" s="14"/>
      <c r="F21" s="88">
        <v>2910472276.6199999</v>
      </c>
      <c r="G21" s="8"/>
      <c r="H21" s="30">
        <f>F21/F20*1</f>
        <v>0.96559357114440469</v>
      </c>
      <c r="I21" s="6"/>
      <c r="J21" s="8">
        <v>797775318.64999998</v>
      </c>
      <c r="K21" s="21"/>
      <c r="L21" s="30">
        <f>J21/J20*1</f>
        <v>0.87743702346237551</v>
      </c>
      <c r="M21" s="6"/>
      <c r="N21" s="8">
        <f t="shared" ref="N21:N25" si="2">F21-J21</f>
        <v>2112696957.9699998</v>
      </c>
      <c r="O21" s="6"/>
      <c r="P21" s="37">
        <f>N21/F21*1</f>
        <v>0.72589489167837895</v>
      </c>
      <c r="R21" s="262" t="s">
        <v>469</v>
      </c>
      <c r="S21" s="263">
        <f>-J63</f>
        <v>-19179935038.709999</v>
      </c>
    </row>
    <row r="22" spans="1:19" ht="15.6" x14ac:dyDescent="0.3">
      <c r="A22" s="168">
        <v>138439</v>
      </c>
      <c r="B22" s="6" t="s">
        <v>17</v>
      </c>
      <c r="C22" s="6"/>
      <c r="D22" s="14"/>
      <c r="E22" s="14"/>
      <c r="F22" s="88">
        <v>10586419</v>
      </c>
      <c r="G22" s="8"/>
      <c r="H22" s="30">
        <f>F22/F20*1</f>
        <v>3.5122059776883478E-3</v>
      </c>
      <c r="I22" s="6"/>
      <c r="J22" s="8">
        <v>93995037</v>
      </c>
      <c r="K22" s="21"/>
      <c r="L22" s="30">
        <f>J22/J20*1</f>
        <v>0.10338089378984558</v>
      </c>
      <c r="M22" s="6"/>
      <c r="N22" s="8">
        <f t="shared" si="2"/>
        <v>-83408618</v>
      </c>
      <c r="O22" s="6"/>
      <c r="P22" s="37">
        <f t="shared" ref="P22:P24" si="3">N22/F22*1</f>
        <v>-7.8788321149956371</v>
      </c>
      <c r="R22" s="262" t="s">
        <v>152</v>
      </c>
      <c r="S22" s="263">
        <f>-J129</f>
        <v>-17764458869.579998</v>
      </c>
    </row>
    <row r="23" spans="1:19" ht="15.6" x14ac:dyDescent="0.3">
      <c r="A23" s="168">
        <v>138490</v>
      </c>
      <c r="B23" s="6" t="s">
        <v>16</v>
      </c>
      <c r="C23" s="6"/>
      <c r="D23" s="14"/>
      <c r="E23" s="14"/>
      <c r="F23" s="88">
        <v>0</v>
      </c>
      <c r="G23" s="8"/>
      <c r="H23" s="30">
        <f>F23/F20*1</f>
        <v>0</v>
      </c>
      <c r="I23" s="6"/>
      <c r="J23" s="8">
        <v>17440559</v>
      </c>
      <c r="K23" s="21"/>
      <c r="L23" s="30">
        <f>J23/J20*1</f>
        <v>1.9182082747778859E-2</v>
      </c>
      <c r="M23" s="6"/>
      <c r="N23" s="8">
        <f t="shared" si="2"/>
        <v>-17440559</v>
      </c>
      <c r="O23" s="6"/>
      <c r="P23" s="37">
        <v>0</v>
      </c>
      <c r="R23" s="262" t="s">
        <v>467</v>
      </c>
      <c r="S23" s="263">
        <f>SUM(S20:S22)</f>
        <v>0</v>
      </c>
    </row>
    <row r="24" spans="1:19" ht="16.2" thickBot="1" x14ac:dyDescent="0.35">
      <c r="A24" s="168">
        <v>138502</v>
      </c>
      <c r="B24" s="6" t="s">
        <v>18</v>
      </c>
      <c r="C24" s="6"/>
      <c r="D24" s="14"/>
      <c r="E24" s="14"/>
      <c r="F24" s="88">
        <v>93120731</v>
      </c>
      <c r="G24" s="8"/>
      <c r="H24" s="30">
        <f>F24/F20*1</f>
        <v>3.0894222877906934E-2</v>
      </c>
      <c r="I24" s="6"/>
      <c r="J24" s="8">
        <v>38914862</v>
      </c>
      <c r="K24" s="21"/>
      <c r="L24" s="30">
        <f>J24/J20*1</f>
        <v>4.2800698246105245E-2</v>
      </c>
      <c r="M24" s="6"/>
      <c r="N24" s="8">
        <f t="shared" si="2"/>
        <v>54205869</v>
      </c>
      <c r="O24" s="6"/>
      <c r="P24" s="37">
        <f t="shared" si="3"/>
        <v>0.58210313018268722</v>
      </c>
      <c r="R24" s="264" t="s">
        <v>466</v>
      </c>
      <c r="S24" s="265">
        <f>J139</f>
        <v>899360750.13999915</v>
      </c>
    </row>
    <row r="25" spans="1:19" x14ac:dyDescent="0.3">
      <c r="A25" s="168">
        <v>138602</v>
      </c>
      <c r="B25" s="6" t="s">
        <v>19</v>
      </c>
      <c r="C25" s="6"/>
      <c r="D25" s="14"/>
      <c r="E25" s="14"/>
      <c r="F25" s="8">
        <v>0</v>
      </c>
      <c r="G25" s="8"/>
      <c r="H25" s="30">
        <f>F25/F20*1</f>
        <v>0</v>
      </c>
      <c r="I25" s="6"/>
      <c r="J25" s="8">
        <v>-38914862</v>
      </c>
      <c r="K25" s="21"/>
      <c r="L25" s="30">
        <f>J25/J20*1</f>
        <v>-4.2800698246105245E-2</v>
      </c>
      <c r="M25" s="6"/>
      <c r="N25" s="8">
        <f t="shared" si="2"/>
        <v>38914862</v>
      </c>
      <c r="O25" s="6"/>
      <c r="P25" s="37">
        <v>0</v>
      </c>
    </row>
    <row r="26" spans="1:19" x14ac:dyDescent="0.3">
      <c r="A26" s="6"/>
      <c r="D26" s="5"/>
      <c r="E26" s="5"/>
      <c r="F26" s="7"/>
      <c r="G26" s="7"/>
      <c r="H26" s="29"/>
      <c r="J26" s="7"/>
      <c r="K26" s="19"/>
      <c r="L26" s="29"/>
      <c r="N26" s="7"/>
    </row>
    <row r="27" spans="1:19" ht="15" thickBot="1" x14ac:dyDescent="0.35">
      <c r="A27" s="170">
        <v>15</v>
      </c>
      <c r="B27" s="32" t="s">
        <v>20</v>
      </c>
      <c r="C27" s="32"/>
      <c r="D27" s="33"/>
      <c r="E27" s="33"/>
      <c r="F27" s="34">
        <f>SUM(F28:F31)</f>
        <v>48366639.420000002</v>
      </c>
      <c r="G27" s="35"/>
      <c r="H27" s="123">
        <f>F27/F9*1</f>
        <v>1.0254387273143785E-3</v>
      </c>
      <c r="I27" s="31"/>
      <c r="J27" s="34">
        <f>SUM(J28:J31)</f>
        <v>35818741.82</v>
      </c>
      <c r="K27" s="35"/>
      <c r="L27" s="123">
        <f>J27/J9*1</f>
        <v>9.695311799921716E-4</v>
      </c>
      <c r="M27" s="31"/>
      <c r="N27" s="34">
        <f>F27-J27</f>
        <v>12547897.600000001</v>
      </c>
      <c r="O27" s="31"/>
      <c r="P27" s="123">
        <f>N27/F27*1</f>
        <v>0.25943290148894121</v>
      </c>
    </row>
    <row r="28" spans="1:19" ht="15" thickTop="1" x14ac:dyDescent="0.3">
      <c r="A28" s="168">
        <v>15109001</v>
      </c>
      <c r="B28" s="10" t="s">
        <v>21</v>
      </c>
      <c r="C28" s="10"/>
      <c r="D28" s="14"/>
      <c r="E28" s="14"/>
      <c r="F28" s="12">
        <v>9970190</v>
      </c>
      <c r="G28" s="12"/>
      <c r="H28" s="30">
        <f>F28/F27*1</f>
        <v>0.20613774534596349</v>
      </c>
      <c r="I28" s="6"/>
      <c r="J28" s="12">
        <v>11926464</v>
      </c>
      <c r="K28" s="12"/>
      <c r="L28" s="30">
        <f>J28/J27*1</f>
        <v>0.3329671393801068</v>
      </c>
      <c r="M28" s="6"/>
      <c r="N28" s="8">
        <f t="shared" ref="N28:N31" si="4">F28-J28</f>
        <v>-1956274</v>
      </c>
      <c r="O28" s="6"/>
      <c r="P28" s="37">
        <f t="shared" ref="P28:P30" si="5">N28/F28*1</f>
        <v>-0.19621230889280947</v>
      </c>
    </row>
    <row r="29" spans="1:19" x14ac:dyDescent="0.3">
      <c r="A29" s="168">
        <v>15109002</v>
      </c>
      <c r="B29" s="10" t="s">
        <v>22</v>
      </c>
      <c r="C29" s="10"/>
      <c r="D29" s="14"/>
      <c r="E29" s="14"/>
      <c r="F29" s="12">
        <v>818486</v>
      </c>
      <c r="G29" s="12"/>
      <c r="H29" s="30">
        <f>F29/F27*1</f>
        <v>1.6922531931411165E-2</v>
      </c>
      <c r="I29" s="6"/>
      <c r="J29" s="12">
        <v>1027586</v>
      </c>
      <c r="K29" s="12"/>
      <c r="L29" s="30">
        <f>J29/J27*1</f>
        <v>2.8688500706248427E-2</v>
      </c>
      <c r="M29" s="6"/>
      <c r="N29" s="8">
        <f t="shared" si="4"/>
        <v>-209100</v>
      </c>
      <c r="O29" s="6"/>
      <c r="P29" s="37">
        <f t="shared" si="5"/>
        <v>-0.25547168797022796</v>
      </c>
    </row>
    <row r="30" spans="1:19" x14ac:dyDescent="0.3">
      <c r="A30" s="168">
        <v>15109003</v>
      </c>
      <c r="B30" s="10" t="s">
        <v>23</v>
      </c>
      <c r="C30" s="10"/>
      <c r="D30" s="14"/>
      <c r="E30" s="14"/>
      <c r="F30" s="12">
        <v>37577963.420000002</v>
      </c>
      <c r="G30" s="12"/>
      <c r="H30" s="30">
        <f>F30/F27*1</f>
        <v>0.77693972272262535</v>
      </c>
      <c r="I30" s="6"/>
      <c r="J30" s="12">
        <v>20560691.82</v>
      </c>
      <c r="K30" s="12"/>
      <c r="L30" s="30">
        <f>J30/J27*1</f>
        <v>0.57402049249311127</v>
      </c>
      <c r="M30" s="6"/>
      <c r="N30" s="8">
        <f t="shared" si="4"/>
        <v>17017271.600000001</v>
      </c>
      <c r="O30" s="6"/>
      <c r="P30" s="37">
        <f t="shared" si="5"/>
        <v>0.45285241804623588</v>
      </c>
    </row>
    <row r="31" spans="1:19" x14ac:dyDescent="0.3">
      <c r="A31" s="168">
        <v>15109004</v>
      </c>
      <c r="B31" s="10" t="s">
        <v>24</v>
      </c>
      <c r="C31" s="10"/>
      <c r="D31" s="14"/>
      <c r="E31" s="14"/>
      <c r="F31" s="12">
        <v>0</v>
      </c>
      <c r="G31" s="12"/>
      <c r="H31" s="30">
        <f>F31/F27*1</f>
        <v>0</v>
      </c>
      <c r="I31" s="6"/>
      <c r="J31" s="12">
        <v>2304000</v>
      </c>
      <c r="K31" s="12"/>
      <c r="L31" s="30">
        <f>J31/J27*1</f>
        <v>6.4323867420533531E-2</v>
      </c>
      <c r="M31" s="6"/>
      <c r="N31" s="8">
        <f t="shared" si="4"/>
        <v>-2304000</v>
      </c>
      <c r="O31" s="6"/>
      <c r="P31" s="37">
        <v>0</v>
      </c>
    </row>
    <row r="32" spans="1:19" x14ac:dyDescent="0.3">
      <c r="D32" s="5"/>
      <c r="E32" s="5"/>
      <c r="F32" s="7"/>
      <c r="G32" s="7"/>
      <c r="H32" s="27"/>
      <c r="J32" s="7"/>
      <c r="K32" s="19"/>
      <c r="L32" s="27"/>
      <c r="N32" s="7"/>
    </row>
    <row r="33" spans="1:16" ht="15" thickBot="1" x14ac:dyDescent="0.35">
      <c r="A33" s="320" t="s">
        <v>10</v>
      </c>
      <c r="B33" s="320"/>
      <c r="C33" s="108"/>
      <c r="D33" s="109"/>
      <c r="E33" s="109"/>
      <c r="F33" s="110">
        <f>F11+F20+F27</f>
        <v>33059771945.929996</v>
      </c>
      <c r="G33" s="111"/>
      <c r="H33" s="112">
        <f>F33/F9*1</f>
        <v>0.70091225845060057</v>
      </c>
      <c r="I33" s="113"/>
      <c r="J33" s="110">
        <f>J11+J20+J27</f>
        <v>22613577737.470001</v>
      </c>
      <c r="K33" s="111"/>
      <c r="L33" s="112">
        <f>J33/J9*1</f>
        <v>0.61209767830013606</v>
      </c>
      <c r="M33" s="113"/>
      <c r="N33" s="110">
        <f>F33-J33</f>
        <v>10446194208.459995</v>
      </c>
      <c r="O33" s="113"/>
      <c r="P33" s="114">
        <f>N33/F33*1</f>
        <v>0.31597901599396938</v>
      </c>
    </row>
    <row r="34" spans="1:16" ht="15" thickTop="1" x14ac:dyDescent="0.3">
      <c r="D34" s="5"/>
      <c r="E34" s="5"/>
      <c r="F34" s="7"/>
      <c r="G34" s="7"/>
      <c r="H34" s="27"/>
      <c r="J34" s="7"/>
      <c r="K34" s="19"/>
      <c r="L34" s="27"/>
      <c r="N34" s="7"/>
    </row>
    <row r="35" spans="1:16" ht="15" thickBot="1" x14ac:dyDescent="0.35">
      <c r="A35" s="170">
        <v>16</v>
      </c>
      <c r="B35" s="32" t="s">
        <v>37</v>
      </c>
      <c r="C35" s="32"/>
      <c r="D35" s="33"/>
      <c r="E35" s="33"/>
      <c r="F35" s="34">
        <f>SUM(F36:F48)</f>
        <v>13496143328.32</v>
      </c>
      <c r="G35" s="35"/>
      <c r="H35" s="123">
        <f>F35/F9*1</f>
        <v>0.28613664716432968</v>
      </c>
      <c r="I35" s="31"/>
      <c r="J35" s="34">
        <f>SUM(J36:J48)</f>
        <v>13855912136.32</v>
      </c>
      <c r="K35" s="35"/>
      <c r="L35" s="123">
        <f>J35/J9*1</f>
        <v>0.37504775882142305</v>
      </c>
      <c r="M35" s="31"/>
      <c r="N35" s="34">
        <f>F35-J35</f>
        <v>-359768808</v>
      </c>
      <c r="O35" s="31"/>
      <c r="P35" s="123">
        <f>N35/F35*1</f>
        <v>-2.6657156733440237E-2</v>
      </c>
    </row>
    <row r="36" spans="1:16" ht="15" thickTop="1" x14ac:dyDescent="0.3">
      <c r="A36" s="168">
        <v>160501</v>
      </c>
      <c r="B36" s="10" t="s">
        <v>25</v>
      </c>
      <c r="C36" s="10"/>
      <c r="D36" s="14"/>
      <c r="E36" s="14"/>
      <c r="F36" s="12">
        <v>5004601193</v>
      </c>
      <c r="G36" s="8"/>
      <c r="H36" s="30">
        <f>F36/F35*1</f>
        <v>0.37081713429187274</v>
      </c>
      <c r="I36" s="6"/>
      <c r="J36" s="12">
        <v>5004601193</v>
      </c>
      <c r="K36" s="12"/>
      <c r="L36" s="30">
        <f>J36/J35*1</f>
        <v>0.36118886607844608</v>
      </c>
      <c r="M36" s="6"/>
      <c r="N36" s="8">
        <f t="shared" ref="N36:N48" si="6">F36-J36</f>
        <v>0</v>
      </c>
      <c r="O36" s="6"/>
      <c r="P36" s="37">
        <f t="shared" ref="P36:P48" si="7">N36/F36*1</f>
        <v>0</v>
      </c>
    </row>
    <row r="37" spans="1:16" x14ac:dyDescent="0.3">
      <c r="A37" s="168">
        <v>164001</v>
      </c>
      <c r="B37" s="10" t="s">
        <v>26</v>
      </c>
      <c r="C37" s="10"/>
      <c r="D37" s="14"/>
      <c r="E37" s="14"/>
      <c r="F37" s="12">
        <v>10549950115</v>
      </c>
      <c r="G37" s="8"/>
      <c r="H37" s="30">
        <f>F37/F35*1</f>
        <v>0.78170110218540911</v>
      </c>
      <c r="I37" s="6"/>
      <c r="J37" s="12">
        <v>10549950115</v>
      </c>
      <c r="K37" s="12"/>
      <c r="L37" s="30">
        <f>J37/J35*1</f>
        <v>0.76140423028129622</v>
      </c>
      <c r="M37" s="6"/>
      <c r="N37" s="8">
        <f t="shared" si="6"/>
        <v>0</v>
      </c>
      <c r="O37" s="6"/>
      <c r="P37" s="37">
        <f t="shared" si="7"/>
        <v>0</v>
      </c>
    </row>
    <row r="38" spans="1:16" x14ac:dyDescent="0.3">
      <c r="A38" s="168">
        <v>165511</v>
      </c>
      <c r="B38" s="10" t="s">
        <v>27</v>
      </c>
      <c r="C38" s="10"/>
      <c r="D38" s="14"/>
      <c r="E38" s="14"/>
      <c r="F38" s="12">
        <v>328403224.69999999</v>
      </c>
      <c r="G38" s="8"/>
      <c r="H38" s="30">
        <f>F38/F35*1</f>
        <v>2.4333116262249984E-2</v>
      </c>
      <c r="I38" s="6"/>
      <c r="J38" s="12">
        <v>308900524.69999999</v>
      </c>
      <c r="K38" s="12"/>
      <c r="L38" s="30">
        <f>J38/J35*1</f>
        <v>2.2293770461367914E-2</v>
      </c>
      <c r="M38" s="6"/>
      <c r="N38" s="8">
        <f t="shared" si="6"/>
        <v>19502700</v>
      </c>
      <c r="O38" s="6"/>
      <c r="P38" s="37">
        <f t="shared" si="7"/>
        <v>5.9386444873724777E-2</v>
      </c>
    </row>
    <row r="39" spans="1:16" x14ac:dyDescent="0.3">
      <c r="A39" s="168">
        <v>166501</v>
      </c>
      <c r="B39" s="10" t="s">
        <v>28</v>
      </c>
      <c r="C39" s="10"/>
      <c r="D39" s="14"/>
      <c r="E39" s="14"/>
      <c r="F39" s="12">
        <v>128839796.08</v>
      </c>
      <c r="G39" s="8"/>
      <c r="H39" s="30">
        <f>F39/F35*1</f>
        <v>9.5464158127044705E-3</v>
      </c>
      <c r="I39" s="6"/>
      <c r="J39" s="12">
        <v>119239796.08</v>
      </c>
      <c r="K39" s="12"/>
      <c r="L39" s="30">
        <f>J39/J35*1</f>
        <v>8.6056980519846858E-3</v>
      </c>
      <c r="M39" s="6"/>
      <c r="N39" s="8">
        <f t="shared" si="6"/>
        <v>9600000</v>
      </c>
      <c r="O39" s="6"/>
      <c r="P39" s="37">
        <f t="shared" si="7"/>
        <v>7.4511139353551206E-2</v>
      </c>
    </row>
    <row r="40" spans="1:16" x14ac:dyDescent="0.3">
      <c r="A40" s="168">
        <v>166502</v>
      </c>
      <c r="B40" s="10" t="s">
        <v>29</v>
      </c>
      <c r="C40" s="10"/>
      <c r="D40" s="14"/>
      <c r="E40" s="14"/>
      <c r="F40" s="12">
        <v>24579513.82</v>
      </c>
      <c r="G40" s="8"/>
      <c r="H40" s="30">
        <f>F40/F35*1</f>
        <v>1.8212250138469491E-3</v>
      </c>
      <c r="I40" s="6"/>
      <c r="J40" s="12">
        <v>36081513.82</v>
      </c>
      <c r="K40" s="12"/>
      <c r="L40" s="30">
        <f>J40/J35*1</f>
        <v>2.6040518635666605E-3</v>
      </c>
      <c r="M40" s="6"/>
      <c r="N40" s="8">
        <f t="shared" si="6"/>
        <v>-11502000</v>
      </c>
      <c r="O40" s="6"/>
      <c r="P40" s="37">
        <f t="shared" si="7"/>
        <v>-0.4679506716134062</v>
      </c>
    </row>
    <row r="41" spans="1:16" x14ac:dyDescent="0.3">
      <c r="A41" s="168">
        <v>167001</v>
      </c>
      <c r="B41" s="10" t="s">
        <v>30</v>
      </c>
      <c r="C41" s="10"/>
      <c r="D41" s="14"/>
      <c r="E41" s="14"/>
      <c r="F41" s="12">
        <v>27877467</v>
      </c>
      <c r="G41" s="8"/>
      <c r="H41" s="30">
        <f>F41/F35*1</f>
        <v>2.065587651362783E-3</v>
      </c>
      <c r="I41" s="6"/>
      <c r="J41" s="12">
        <v>37457467</v>
      </c>
      <c r="K41" s="12"/>
      <c r="L41" s="30">
        <f>J41/J35*1</f>
        <v>2.7033562735876552E-3</v>
      </c>
      <c r="M41" s="6"/>
      <c r="N41" s="8">
        <f t="shared" si="6"/>
        <v>-9580000</v>
      </c>
      <c r="O41" s="6"/>
      <c r="P41" s="37">
        <f t="shared" si="7"/>
        <v>-0.34364671653992096</v>
      </c>
    </row>
    <row r="42" spans="1:16" x14ac:dyDescent="0.3">
      <c r="A42" s="168">
        <v>167002</v>
      </c>
      <c r="B42" s="10" t="s">
        <v>31</v>
      </c>
      <c r="C42" s="10"/>
      <c r="D42" s="14"/>
      <c r="E42" s="14"/>
      <c r="F42" s="12">
        <v>351995984.33999997</v>
      </c>
      <c r="G42" s="8"/>
      <c r="H42" s="30">
        <f>F42/F35*1</f>
        <v>2.6081227486772433E-2</v>
      </c>
      <c r="I42" s="6"/>
      <c r="J42" s="12">
        <v>341662684.33999997</v>
      </c>
      <c r="K42" s="12"/>
      <c r="L42" s="30">
        <f>J42/J35*1</f>
        <v>2.4658260024932748E-2</v>
      </c>
      <c r="M42" s="6"/>
      <c r="N42" s="8">
        <f t="shared" si="6"/>
        <v>10333300</v>
      </c>
      <c r="O42" s="6"/>
      <c r="P42" s="37">
        <f t="shared" si="7"/>
        <v>2.9356300809440083E-2</v>
      </c>
    </row>
    <row r="43" spans="1:16" x14ac:dyDescent="0.3">
      <c r="A43" s="168">
        <v>167502</v>
      </c>
      <c r="B43" s="10" t="s">
        <v>38</v>
      </c>
      <c r="C43" s="10"/>
      <c r="D43" s="14"/>
      <c r="E43" s="14"/>
      <c r="F43" s="12">
        <v>246654696</v>
      </c>
      <c r="G43" s="8"/>
      <c r="H43" s="30">
        <f>F43/F35*1</f>
        <v>1.8275939281292709E-2</v>
      </c>
      <c r="I43" s="6"/>
      <c r="J43" s="12">
        <v>246654696</v>
      </c>
      <c r="K43" s="12"/>
      <c r="L43" s="30">
        <f>J43/J35*1</f>
        <v>1.7801404452721159E-2</v>
      </c>
      <c r="M43" s="6"/>
      <c r="N43" s="8">
        <f t="shared" si="6"/>
        <v>0</v>
      </c>
      <c r="O43" s="6"/>
      <c r="P43" s="37">
        <f t="shared" si="7"/>
        <v>0</v>
      </c>
    </row>
    <row r="44" spans="1:16" x14ac:dyDescent="0.3">
      <c r="A44" s="168">
        <v>168501</v>
      </c>
      <c r="B44" s="10" t="s">
        <v>32</v>
      </c>
      <c r="C44" s="10"/>
      <c r="D44" s="14"/>
      <c r="E44" s="14"/>
      <c r="F44" s="12">
        <v>-2641232837.6900001</v>
      </c>
      <c r="G44" s="8"/>
      <c r="H44" s="30">
        <f>F44/F35*1</f>
        <v>-0.19570278511696726</v>
      </c>
      <c r="I44" s="6"/>
      <c r="J44" s="12">
        <v>-2330141777.6900001</v>
      </c>
      <c r="K44" s="12"/>
      <c r="L44" s="30">
        <f>J44/J35*1</f>
        <v>-0.16816949723447538</v>
      </c>
      <c r="M44" s="6"/>
      <c r="N44" s="8">
        <f t="shared" si="6"/>
        <v>-311091060</v>
      </c>
      <c r="O44" s="6"/>
      <c r="P44" s="37">
        <f t="shared" si="7"/>
        <v>0.11778252017799294</v>
      </c>
    </row>
    <row r="45" spans="1:16" x14ac:dyDescent="0.3">
      <c r="A45" s="168">
        <v>168504</v>
      </c>
      <c r="B45" s="10" t="s">
        <v>33</v>
      </c>
      <c r="C45" s="10"/>
      <c r="D45" s="14"/>
      <c r="E45" s="14"/>
      <c r="F45" s="12">
        <v>-190556046.69999999</v>
      </c>
      <c r="G45" s="8"/>
      <c r="H45" s="30">
        <f>F45/F35*1</f>
        <v>-1.41192963103868E-2</v>
      </c>
      <c r="I45" s="6"/>
      <c r="J45" s="12">
        <v>-177105534.69999999</v>
      </c>
      <c r="K45" s="12"/>
      <c r="L45" s="30">
        <f>J45/J35*1</f>
        <v>-1.2781947009880329E-2</v>
      </c>
      <c r="M45" s="6"/>
      <c r="N45" s="8">
        <f t="shared" si="6"/>
        <v>-13450512</v>
      </c>
      <c r="O45" s="6"/>
      <c r="P45" s="37">
        <f t="shared" si="7"/>
        <v>7.0585595329733505E-2</v>
      </c>
    </row>
    <row r="46" spans="1:16" x14ac:dyDescent="0.3">
      <c r="A46" s="168">
        <v>168506</v>
      </c>
      <c r="B46" s="10" t="s">
        <v>34</v>
      </c>
      <c r="C46" s="10"/>
      <c r="D46" s="14"/>
      <c r="E46" s="14"/>
      <c r="F46" s="12">
        <v>-77766908.230000004</v>
      </c>
      <c r="G46" s="8"/>
      <c r="H46" s="30">
        <f>F46/F35*1</f>
        <v>-5.7621578504442597E-3</v>
      </c>
      <c r="I46" s="6"/>
      <c r="J46" s="12">
        <v>-73968596.230000004</v>
      </c>
      <c r="K46" s="12"/>
      <c r="L46" s="30">
        <f>J46/J35*1</f>
        <v>-5.3384140648603572E-3</v>
      </c>
      <c r="M46" s="6"/>
      <c r="N46" s="8">
        <f t="shared" si="6"/>
        <v>-3798312</v>
      </c>
      <c r="O46" s="6"/>
      <c r="P46" s="37">
        <f t="shared" si="7"/>
        <v>4.8842265771532008E-2</v>
      </c>
    </row>
    <row r="47" spans="1:16" x14ac:dyDescent="0.3">
      <c r="A47" s="168">
        <v>168507</v>
      </c>
      <c r="B47" s="10" t="s">
        <v>35</v>
      </c>
      <c r="C47" s="10"/>
      <c r="D47" s="14"/>
      <c r="E47" s="14"/>
      <c r="F47" s="12">
        <v>-206874207</v>
      </c>
      <c r="G47" s="8"/>
      <c r="H47" s="30">
        <f>F47/F35*1</f>
        <v>-1.5328394339581433E-2</v>
      </c>
      <c r="I47" s="6"/>
      <c r="J47" s="12">
        <v>-169771851</v>
      </c>
      <c r="K47" s="12"/>
      <c r="L47" s="30">
        <f>J47/J35*1</f>
        <v>-1.2252665095571963E-2</v>
      </c>
      <c r="M47" s="6"/>
      <c r="N47" s="8">
        <f t="shared" si="6"/>
        <v>-37102356</v>
      </c>
      <c r="O47" s="6"/>
      <c r="P47" s="37">
        <f t="shared" si="7"/>
        <v>0.17934742343205695</v>
      </c>
    </row>
    <row r="48" spans="1:16" x14ac:dyDescent="0.3">
      <c r="A48" s="168">
        <v>168508</v>
      </c>
      <c r="B48" s="10" t="s">
        <v>36</v>
      </c>
      <c r="C48" s="10"/>
      <c r="D48" s="14"/>
      <c r="E48" s="14"/>
      <c r="F48" s="12">
        <v>-50328662</v>
      </c>
      <c r="G48" s="8"/>
      <c r="H48" s="30">
        <f>F48/F35*1</f>
        <v>-3.7291143681314858E-3</v>
      </c>
      <c r="I48" s="6"/>
      <c r="J48" s="12">
        <v>-37648094</v>
      </c>
      <c r="K48" s="12"/>
      <c r="L48" s="30">
        <f>J48/J35*1</f>
        <v>-2.717114083115064E-3</v>
      </c>
      <c r="M48" s="6"/>
      <c r="N48" s="8">
        <f t="shared" si="6"/>
        <v>-12680568</v>
      </c>
      <c r="O48" s="6"/>
      <c r="P48" s="37">
        <f t="shared" si="7"/>
        <v>0.25195519801420513</v>
      </c>
    </row>
    <row r="49" spans="1:16" x14ac:dyDescent="0.3">
      <c r="A49" s="6"/>
      <c r="D49" s="5"/>
      <c r="E49" s="5"/>
      <c r="F49" s="7"/>
      <c r="G49" s="7"/>
      <c r="H49" s="27"/>
      <c r="J49" s="7"/>
      <c r="K49" s="19"/>
      <c r="L49" s="27"/>
      <c r="N49" s="7"/>
    </row>
    <row r="50" spans="1:16" ht="15" thickBot="1" x14ac:dyDescent="0.35">
      <c r="A50" s="170">
        <v>19</v>
      </c>
      <c r="B50" s="32" t="s">
        <v>39</v>
      </c>
      <c r="C50" s="32"/>
      <c r="D50" s="39"/>
      <c r="E50" s="39"/>
      <c r="F50" s="34">
        <f>SUM(F51:F57)</f>
        <v>610861376.24000001</v>
      </c>
      <c r="G50" s="35"/>
      <c r="H50" s="123">
        <f>F50/F9*1</f>
        <v>1.295109438506975E-2</v>
      </c>
      <c r="I50" s="32"/>
      <c r="J50" s="34">
        <f>SUM(J51:J57)</f>
        <v>474904034.5</v>
      </c>
      <c r="K50" s="35"/>
      <c r="L50" s="123">
        <f>J50/J9*1</f>
        <v>1.2854562878440825E-2</v>
      </c>
      <c r="M50" s="32"/>
      <c r="N50" s="34">
        <f>F50-J50</f>
        <v>135957341.74000001</v>
      </c>
      <c r="O50" s="32"/>
      <c r="P50" s="123">
        <f>N50/F50*1</f>
        <v>0.22256660353425917</v>
      </c>
    </row>
    <row r="51" spans="1:16" ht="15" thickTop="1" x14ac:dyDescent="0.3">
      <c r="A51" s="168">
        <v>190603</v>
      </c>
      <c r="B51" s="10" t="s">
        <v>45</v>
      </c>
      <c r="C51" s="10"/>
      <c r="D51" s="14"/>
      <c r="E51" s="14"/>
      <c r="F51" s="8">
        <v>9808568</v>
      </c>
      <c r="G51" s="8"/>
      <c r="H51" s="30">
        <f>F51/F50*1</f>
        <v>1.6056945784285979E-2</v>
      </c>
      <c r="I51" s="6"/>
      <c r="J51" s="8">
        <v>53669520</v>
      </c>
      <c r="K51" s="21"/>
      <c r="L51" s="30">
        <f>J51/J50*1</f>
        <v>0.11301129512724745</v>
      </c>
      <c r="M51" s="6"/>
      <c r="N51" s="8">
        <f t="shared" ref="N51:N57" si="8">F51-J51</f>
        <v>-43860952</v>
      </c>
      <c r="O51" s="6"/>
      <c r="P51" s="37">
        <f t="shared" ref="P51:P56" si="9">N51/F51*1</f>
        <v>-4.4716978054288861</v>
      </c>
    </row>
    <row r="52" spans="1:16" x14ac:dyDescent="0.3">
      <c r="A52" s="168">
        <v>190701</v>
      </c>
      <c r="B52" s="10" t="s">
        <v>40</v>
      </c>
      <c r="C52" s="10"/>
      <c r="D52" s="14"/>
      <c r="E52" s="14"/>
      <c r="F52" s="12">
        <v>101161000</v>
      </c>
      <c r="G52" s="12"/>
      <c r="H52" s="30">
        <f>F52/F50*1</f>
        <v>0.16560385700381075</v>
      </c>
      <c r="I52" s="6"/>
      <c r="J52" s="12">
        <v>282180000</v>
      </c>
      <c r="K52" s="12"/>
      <c r="L52" s="30">
        <f>J52/J50*1</f>
        <v>0.59418320229073562</v>
      </c>
      <c r="M52" s="6"/>
      <c r="N52" s="8">
        <f t="shared" si="8"/>
        <v>-181019000</v>
      </c>
      <c r="O52" s="6"/>
      <c r="P52" s="37">
        <f t="shared" si="9"/>
        <v>-1.789414893091211</v>
      </c>
    </row>
    <row r="53" spans="1:16" x14ac:dyDescent="0.3">
      <c r="A53" s="168">
        <v>190702</v>
      </c>
      <c r="B53" s="10" t="s">
        <v>44</v>
      </c>
      <c r="C53" s="10"/>
      <c r="D53" s="14"/>
      <c r="E53" s="14"/>
      <c r="F53" s="12">
        <v>72772864.739999995</v>
      </c>
      <c r="G53" s="12"/>
      <c r="H53" s="30">
        <f>F53/F50*1</f>
        <v>0.11913155352517887</v>
      </c>
      <c r="I53" s="6"/>
      <c r="J53" s="12">
        <v>35990787</v>
      </c>
      <c r="K53" s="12"/>
      <c r="L53" s="30">
        <f>J53/J50*1</f>
        <v>7.5785389016315041E-2</v>
      </c>
      <c r="M53" s="6"/>
      <c r="N53" s="8">
        <f t="shared" si="8"/>
        <v>36782077.739999995</v>
      </c>
      <c r="O53" s="6"/>
      <c r="P53" s="37">
        <f t="shared" si="9"/>
        <v>0.50543671561389736</v>
      </c>
    </row>
    <row r="54" spans="1:16" x14ac:dyDescent="0.3">
      <c r="A54" s="168">
        <v>190703</v>
      </c>
      <c r="B54" s="10" t="s">
        <v>41</v>
      </c>
      <c r="C54" s="10"/>
      <c r="D54" s="14"/>
      <c r="E54" s="14"/>
      <c r="F54" s="12">
        <v>390951000</v>
      </c>
      <c r="G54" s="12"/>
      <c r="H54" s="30">
        <f>F54/F50*1</f>
        <v>0.63999954033171691</v>
      </c>
      <c r="I54" s="6"/>
      <c r="J54" s="12">
        <v>61190000</v>
      </c>
      <c r="K54" s="12"/>
      <c r="L54" s="30">
        <f>J54/J50*1</f>
        <v>0.12884708394702005</v>
      </c>
      <c r="M54" s="6"/>
      <c r="N54" s="8">
        <f t="shared" si="8"/>
        <v>329761000</v>
      </c>
      <c r="O54" s="6"/>
      <c r="P54" s="37">
        <f t="shared" si="9"/>
        <v>0.84348422180784799</v>
      </c>
    </row>
    <row r="55" spans="1:16" x14ac:dyDescent="0.3">
      <c r="A55" s="168">
        <v>190903</v>
      </c>
      <c r="B55" s="10" t="s">
        <v>42</v>
      </c>
      <c r="C55" s="10"/>
      <c r="D55" s="14"/>
      <c r="E55" s="14"/>
      <c r="F55" s="12">
        <v>972942</v>
      </c>
      <c r="G55" s="12"/>
      <c r="H55" s="30">
        <v>1</v>
      </c>
      <c r="I55" s="6"/>
      <c r="J55" s="12">
        <v>972942</v>
      </c>
      <c r="K55" s="12"/>
      <c r="L55" s="30">
        <v>1</v>
      </c>
      <c r="M55" s="6"/>
      <c r="N55" s="8">
        <f t="shared" si="8"/>
        <v>0</v>
      </c>
      <c r="O55" s="6"/>
      <c r="P55" s="37">
        <f t="shared" si="9"/>
        <v>0</v>
      </c>
    </row>
    <row r="56" spans="1:16" x14ac:dyDescent="0.3">
      <c r="A56" s="168">
        <v>197008</v>
      </c>
      <c r="B56" s="10" t="s">
        <v>43</v>
      </c>
      <c r="C56" s="10"/>
      <c r="D56" s="14"/>
      <c r="E56" s="14"/>
      <c r="F56" s="12">
        <v>110875328.5</v>
      </c>
      <c r="G56" s="12"/>
      <c r="H56" s="30">
        <v>1</v>
      </c>
      <c r="I56" s="6"/>
      <c r="J56" s="12">
        <v>110875328.5</v>
      </c>
      <c r="K56" s="22"/>
      <c r="L56" s="30">
        <v>1</v>
      </c>
      <c r="M56" s="6"/>
      <c r="N56" s="8">
        <f t="shared" si="8"/>
        <v>0</v>
      </c>
      <c r="O56" s="6"/>
      <c r="P56" s="37">
        <f t="shared" si="9"/>
        <v>0</v>
      </c>
    </row>
    <row r="57" spans="1:16" x14ac:dyDescent="0.3">
      <c r="A57" s="168">
        <v>197508</v>
      </c>
      <c r="B57" s="10" t="s">
        <v>43</v>
      </c>
      <c r="C57" s="10"/>
      <c r="D57" s="14"/>
      <c r="E57" s="14"/>
      <c r="F57" s="12">
        <v>-75680327</v>
      </c>
      <c r="G57" s="12"/>
      <c r="H57" s="30">
        <v>1</v>
      </c>
      <c r="I57" s="6"/>
      <c r="J57" s="12">
        <v>-69974543</v>
      </c>
      <c r="K57" s="12"/>
      <c r="L57" s="30">
        <v>1</v>
      </c>
      <c r="M57" s="6"/>
      <c r="N57" s="8">
        <f t="shared" si="8"/>
        <v>-5705784</v>
      </c>
      <c r="O57" s="6"/>
      <c r="P57" s="37">
        <f>N57/F57*1</f>
        <v>7.539322603614014E-2</v>
      </c>
    </row>
    <row r="58" spans="1:16" x14ac:dyDescent="0.3">
      <c r="A58" s="6"/>
      <c r="D58" s="5"/>
      <c r="E58" s="5"/>
      <c r="F58" s="7"/>
      <c r="G58" s="7"/>
      <c r="H58" s="27"/>
      <c r="J58" s="7"/>
      <c r="K58" s="19"/>
      <c r="L58" s="27"/>
      <c r="N58" s="7"/>
    </row>
    <row r="59" spans="1:16" ht="15" thickBot="1" x14ac:dyDescent="0.35">
      <c r="A59" s="320" t="s">
        <v>456</v>
      </c>
      <c r="B59" s="320"/>
      <c r="C59" s="108"/>
      <c r="D59" s="109"/>
      <c r="E59" s="109"/>
      <c r="F59" s="110">
        <f>F35+F50</f>
        <v>14107004704.559999</v>
      </c>
      <c r="G59" s="111"/>
      <c r="H59" s="112">
        <f>F59/F9*1</f>
        <v>0.29908774154939943</v>
      </c>
      <c r="I59" s="113"/>
      <c r="J59" s="110">
        <f>J35+J50</f>
        <v>14330816170.82</v>
      </c>
      <c r="K59" s="111"/>
      <c r="L59" s="112">
        <f>J59/J9*1</f>
        <v>0.38790232169986388</v>
      </c>
      <c r="M59" s="113"/>
      <c r="N59" s="110">
        <f>F59-J59</f>
        <v>-223811466.26000023</v>
      </c>
      <c r="O59" s="113"/>
      <c r="P59" s="114">
        <f>N59/F59*1</f>
        <v>-1.5865271965752915E-2</v>
      </c>
    </row>
    <row r="60" spans="1:16" ht="15" thickTop="1" x14ac:dyDescent="0.3">
      <c r="D60" s="5"/>
      <c r="E60" s="5"/>
      <c r="F60" s="7"/>
      <c r="G60" s="7"/>
      <c r="J60" s="7"/>
      <c r="K60" s="19"/>
      <c r="N60" s="7"/>
    </row>
    <row r="61" spans="1:16" ht="46.8" x14ac:dyDescent="0.3">
      <c r="A61" s="318" t="s">
        <v>0</v>
      </c>
      <c r="B61" s="318"/>
      <c r="C61" s="54"/>
      <c r="D61" s="55" t="s">
        <v>7</v>
      </c>
      <c r="E61" s="54"/>
      <c r="F61" s="54" t="s">
        <v>447</v>
      </c>
      <c r="G61" s="54"/>
      <c r="H61" s="55" t="s">
        <v>1</v>
      </c>
      <c r="I61" s="54"/>
      <c r="J61" s="54" t="s">
        <v>8</v>
      </c>
      <c r="K61" s="54"/>
      <c r="L61" s="55" t="s">
        <v>1</v>
      </c>
      <c r="M61" s="54"/>
      <c r="N61" s="55" t="s">
        <v>143</v>
      </c>
      <c r="O61" s="54"/>
      <c r="P61" s="55" t="s">
        <v>142</v>
      </c>
    </row>
    <row r="62" spans="1:16" x14ac:dyDescent="0.3">
      <c r="D62" s="5"/>
      <c r="E62" s="5"/>
      <c r="F62" s="7"/>
      <c r="G62" s="7"/>
      <c r="J62" s="7"/>
      <c r="K62" s="19"/>
      <c r="N62" s="7"/>
    </row>
    <row r="63" spans="1:16" ht="16.2" thickBot="1" x14ac:dyDescent="0.35">
      <c r="A63" s="115">
        <v>2</v>
      </c>
      <c r="B63" s="117" t="s">
        <v>46</v>
      </c>
      <c r="C63" s="115"/>
      <c r="D63" s="117"/>
      <c r="E63" s="117"/>
      <c r="F63" s="118">
        <f>F112+F125</f>
        <v>27891714214.810001</v>
      </c>
      <c r="G63" s="117"/>
      <c r="H63" s="126">
        <f>F63/F9*1</f>
        <v>0.591342385372019</v>
      </c>
      <c r="I63" s="118"/>
      <c r="J63" s="118">
        <f>J112+J125</f>
        <v>19179935038.709999</v>
      </c>
      <c r="K63" s="117"/>
      <c r="L63" s="126">
        <f>J63/J9*1</f>
        <v>0.51915684653866223</v>
      </c>
      <c r="M63" s="117"/>
      <c r="N63" s="127">
        <f>F63-J63</f>
        <v>8711779176.1000023</v>
      </c>
      <c r="O63" s="117"/>
      <c r="P63" s="122">
        <f>N63/F63*1</f>
        <v>0.31234290976186052</v>
      </c>
    </row>
    <row r="64" spans="1:16" ht="15" thickTop="1" x14ac:dyDescent="0.3">
      <c r="D64" s="5"/>
      <c r="E64" s="5"/>
      <c r="F64" s="7"/>
      <c r="G64" s="5"/>
      <c r="I64" s="5"/>
      <c r="J64" s="11"/>
      <c r="K64" s="5"/>
      <c r="M64" s="5"/>
      <c r="N64" s="11"/>
      <c r="O64" s="5"/>
    </row>
    <row r="65" spans="1:16" ht="15" thickBot="1" x14ac:dyDescent="0.35">
      <c r="A65" s="170">
        <v>24</v>
      </c>
      <c r="B65" s="32" t="s">
        <v>145</v>
      </c>
      <c r="C65" s="32"/>
      <c r="D65" s="33"/>
      <c r="E65" s="33"/>
      <c r="F65" s="34">
        <f>SUM(F66:F73)</f>
        <v>302729585.84000003</v>
      </c>
      <c r="G65" s="33"/>
      <c r="H65" s="123">
        <f>F65/F63*1</f>
        <v>1.0853746152298378E-2</v>
      </c>
      <c r="I65" s="33"/>
      <c r="J65" s="34">
        <f>SUM(J66:J73)</f>
        <v>471011852.52999997</v>
      </c>
      <c r="K65" s="33"/>
      <c r="L65" s="123">
        <f>J65/J63*1</f>
        <v>2.4557531168868819E-2</v>
      </c>
      <c r="M65" s="33"/>
      <c r="N65" s="34">
        <f>F65-J65</f>
        <v>-168282266.68999994</v>
      </c>
      <c r="O65" s="33"/>
      <c r="P65" s="123">
        <f>N65/F65*1</f>
        <v>-0.55588311998993456</v>
      </c>
    </row>
    <row r="66" spans="1:16" ht="15" thickTop="1" x14ac:dyDescent="0.3">
      <c r="A66" s="168">
        <v>240101</v>
      </c>
      <c r="B66" s="10" t="s">
        <v>48</v>
      </c>
      <c r="C66" s="10"/>
      <c r="D66" s="14"/>
      <c r="E66" s="14"/>
      <c r="F66" s="12">
        <v>6354960</v>
      </c>
      <c r="G66" s="14"/>
      <c r="H66" s="30">
        <f>F66/F65*1</f>
        <v>2.0992199960788608E-2</v>
      </c>
      <c r="I66" s="14"/>
      <c r="J66" s="12">
        <v>171961081.08000001</v>
      </c>
      <c r="K66" s="14"/>
      <c r="L66" s="37">
        <f>J66/J65*1</f>
        <v>0.36508864937543661</v>
      </c>
      <c r="M66" s="14"/>
      <c r="N66" s="8">
        <f t="shared" ref="N66:N73" si="10">F66-J66</f>
        <v>-165606121.08000001</v>
      </c>
      <c r="O66" s="14"/>
      <c r="P66" s="37">
        <f>N66/F66*1</f>
        <v>-26.059349087956495</v>
      </c>
    </row>
    <row r="67" spans="1:16" x14ac:dyDescent="0.3">
      <c r="A67" s="168">
        <v>240790</v>
      </c>
      <c r="B67" s="10" t="s">
        <v>49</v>
      </c>
      <c r="C67" s="10"/>
      <c r="D67" s="14"/>
      <c r="E67" s="14"/>
      <c r="F67" s="12">
        <v>229403254.84</v>
      </c>
      <c r="G67" s="14"/>
      <c r="H67" s="30">
        <f>F67/F65*1</f>
        <v>0.75778273934958318</v>
      </c>
      <c r="I67" s="14"/>
      <c r="J67" s="12">
        <v>243461428.44999999</v>
      </c>
      <c r="K67" s="14"/>
      <c r="L67" s="37">
        <f>J67/J65*1</f>
        <v>0.51689023777696397</v>
      </c>
      <c r="M67" s="14"/>
      <c r="N67" s="8">
        <f t="shared" si="10"/>
        <v>-14058173.609999985</v>
      </c>
      <c r="O67" s="14"/>
      <c r="P67" s="37">
        <f>N67/F67*1</f>
        <v>-6.1281491493244168E-2</v>
      </c>
    </row>
    <row r="68" spans="1:16" x14ac:dyDescent="0.3">
      <c r="A68" s="168">
        <v>242401</v>
      </c>
      <c r="B68" s="10" t="s">
        <v>50</v>
      </c>
      <c r="C68" s="10"/>
      <c r="D68" s="14"/>
      <c r="E68" s="14"/>
      <c r="F68" s="12">
        <v>6541700</v>
      </c>
      <c r="G68" s="14"/>
      <c r="H68" s="30">
        <f>F68/F65*1</f>
        <v>2.1609054106318661E-2</v>
      </c>
      <c r="I68" s="14"/>
      <c r="J68" s="12">
        <v>8206546</v>
      </c>
      <c r="K68" s="14"/>
      <c r="L68" s="37">
        <f>J68/J65*1</f>
        <v>1.7423226094883257E-2</v>
      </c>
      <c r="M68" s="14"/>
      <c r="N68" s="8">
        <f t="shared" si="10"/>
        <v>-1664846</v>
      </c>
      <c r="O68" s="14"/>
      <c r="P68" s="37">
        <f t="shared" ref="P68:P73" si="11">N68/F68*1</f>
        <v>-0.25449745479003927</v>
      </c>
    </row>
    <row r="69" spans="1:16" x14ac:dyDescent="0.3">
      <c r="A69" s="168">
        <v>242402</v>
      </c>
      <c r="B69" s="10" t="s">
        <v>51</v>
      </c>
      <c r="C69" s="10"/>
      <c r="D69" s="14"/>
      <c r="E69" s="14"/>
      <c r="F69" s="12">
        <v>6378500</v>
      </c>
      <c r="G69" s="14"/>
      <c r="H69" s="30">
        <f>F69/F65*1</f>
        <v>2.1069959126397354E-2</v>
      </c>
      <c r="I69" s="14"/>
      <c r="J69" s="12">
        <v>11567200</v>
      </c>
      <c r="K69" s="14"/>
      <c r="L69" s="37">
        <f>J69/J65*1</f>
        <v>2.4558193043057775E-2</v>
      </c>
      <c r="M69" s="14"/>
      <c r="N69" s="8">
        <f t="shared" si="10"/>
        <v>-5188700</v>
      </c>
      <c r="O69" s="14"/>
      <c r="P69" s="37">
        <f t="shared" si="11"/>
        <v>-0.81346711609312539</v>
      </c>
    </row>
    <row r="70" spans="1:16" x14ac:dyDescent="0.3">
      <c r="A70" s="168">
        <v>242404</v>
      </c>
      <c r="B70" s="10" t="s">
        <v>52</v>
      </c>
      <c r="C70" s="10"/>
      <c r="D70" s="14"/>
      <c r="E70" s="14"/>
      <c r="F70" s="12">
        <v>561920</v>
      </c>
      <c r="G70" s="14"/>
      <c r="H70" s="30">
        <f>F70/F65*1</f>
        <v>1.856178009297672E-3</v>
      </c>
      <c r="I70" s="14"/>
      <c r="J70" s="12">
        <v>468243</v>
      </c>
      <c r="K70" s="14"/>
      <c r="L70" s="37">
        <f>J70/J65*1</f>
        <v>9.9412148013871128E-4</v>
      </c>
      <c r="M70" s="14"/>
      <c r="N70" s="8">
        <f t="shared" si="10"/>
        <v>93677</v>
      </c>
      <c r="O70" s="14"/>
      <c r="P70" s="37">
        <f t="shared" si="11"/>
        <v>0.16670878416856491</v>
      </c>
    </row>
    <row r="71" spans="1:16" x14ac:dyDescent="0.3">
      <c r="A71" s="168">
        <v>242405</v>
      </c>
      <c r="B71" s="10" t="s">
        <v>53</v>
      </c>
      <c r="C71" s="10"/>
      <c r="D71" s="14"/>
      <c r="E71" s="14"/>
      <c r="F71" s="12">
        <v>20181490</v>
      </c>
      <c r="G71" s="14"/>
      <c r="H71" s="30">
        <f>F71/F65*1</f>
        <v>6.6665073200563918E-2</v>
      </c>
      <c r="I71" s="14"/>
      <c r="J71" s="12">
        <v>19859601</v>
      </c>
      <c r="K71" s="14"/>
      <c r="L71" s="37">
        <f>J71/J65*1</f>
        <v>4.2163696928911337E-2</v>
      </c>
      <c r="M71" s="14"/>
      <c r="N71" s="8">
        <f t="shared" si="10"/>
        <v>321889</v>
      </c>
      <c r="O71" s="14"/>
      <c r="P71" s="37">
        <f t="shared" si="11"/>
        <v>1.5949714317426512E-2</v>
      </c>
    </row>
    <row r="72" spans="1:16" x14ac:dyDescent="0.3">
      <c r="A72" s="168">
        <v>242406</v>
      </c>
      <c r="B72" s="10" t="s">
        <v>54</v>
      </c>
      <c r="C72" s="10"/>
      <c r="D72" s="14"/>
      <c r="E72" s="14"/>
      <c r="F72" s="12">
        <v>30925205</v>
      </c>
      <c r="G72" s="14"/>
      <c r="H72" s="30">
        <f>F72/F65*1</f>
        <v>0.10215455127780185</v>
      </c>
      <c r="I72" s="14"/>
      <c r="J72" s="12">
        <v>13434886</v>
      </c>
      <c r="K72" s="14"/>
      <c r="L72" s="37">
        <f>J72/J65*1</f>
        <v>2.8523456316089831E-2</v>
      </c>
      <c r="M72" s="14"/>
      <c r="N72" s="8">
        <f t="shared" si="10"/>
        <v>17490319</v>
      </c>
      <c r="O72" s="14"/>
      <c r="P72" s="37">
        <f t="shared" si="11"/>
        <v>0.56556840932824859</v>
      </c>
    </row>
    <row r="73" spans="1:16" x14ac:dyDescent="0.3">
      <c r="A73" s="168">
        <v>242490</v>
      </c>
      <c r="B73" s="10" t="s">
        <v>55</v>
      </c>
      <c r="C73" s="10"/>
      <c r="D73" s="14"/>
      <c r="E73" s="14"/>
      <c r="F73" s="12">
        <v>2382556</v>
      </c>
      <c r="G73" s="14"/>
      <c r="H73" s="30">
        <f>F73/F65*1</f>
        <v>7.8702449692486902E-3</v>
      </c>
      <c r="I73" s="14"/>
      <c r="J73" s="12">
        <v>2052867</v>
      </c>
      <c r="K73" s="14"/>
      <c r="L73" s="37">
        <f>J73/J65*1</f>
        <v>4.3584189845185424E-3</v>
      </c>
      <c r="M73" s="14"/>
      <c r="N73" s="8">
        <f t="shared" si="10"/>
        <v>329689</v>
      </c>
      <c r="O73" s="14"/>
      <c r="P73" s="37">
        <f t="shared" si="11"/>
        <v>0.13837618087465731</v>
      </c>
    </row>
    <row r="74" spans="1:16" x14ac:dyDescent="0.3">
      <c r="A74" s="6"/>
      <c r="B74" s="10"/>
      <c r="C74" s="10"/>
      <c r="D74" s="5"/>
      <c r="E74" s="5"/>
      <c r="F74" s="7"/>
      <c r="G74" s="5"/>
      <c r="I74" s="5"/>
      <c r="J74" s="7"/>
      <c r="K74" s="5"/>
      <c r="M74" s="5"/>
      <c r="N74" s="7"/>
      <c r="O74" s="5"/>
    </row>
    <row r="75" spans="1:16" ht="15" thickBot="1" x14ac:dyDescent="0.35">
      <c r="A75" s="170">
        <v>2436</v>
      </c>
      <c r="B75" s="32" t="s">
        <v>78</v>
      </c>
      <c r="C75" s="32"/>
      <c r="D75" s="33"/>
      <c r="E75" s="33"/>
      <c r="F75" s="34">
        <f>SUM(F77:F82)</f>
        <v>35796000</v>
      </c>
      <c r="G75" s="33"/>
      <c r="H75" s="124">
        <f>F75/F63*1</f>
        <v>1.2833918964002924E-3</v>
      </c>
      <c r="I75" s="33"/>
      <c r="J75" s="34">
        <f>SUM(J76:J82)</f>
        <v>48398000</v>
      </c>
      <c r="K75" s="33"/>
      <c r="L75" s="124">
        <f>J75/J63*1</f>
        <v>2.5233662106946921E-3</v>
      </c>
      <c r="M75" s="33"/>
      <c r="N75" s="34">
        <f>F75-J75</f>
        <v>-12602000</v>
      </c>
      <c r="O75" s="33"/>
      <c r="P75" s="123">
        <f>N75/F75*1</f>
        <v>-0.35205050843669683</v>
      </c>
    </row>
    <row r="76" spans="1:16" ht="15" thickTop="1" x14ac:dyDescent="0.3">
      <c r="A76" s="168">
        <v>243603</v>
      </c>
      <c r="B76" s="1" t="s">
        <v>484</v>
      </c>
      <c r="C76" s="3"/>
      <c r="D76" s="5"/>
      <c r="E76" s="5"/>
      <c r="F76" s="20">
        <v>0</v>
      </c>
      <c r="G76" s="5"/>
      <c r="H76" s="30">
        <f>F76/F75*1</f>
        <v>0</v>
      </c>
      <c r="I76" s="5"/>
      <c r="J76" s="282">
        <v>2500000</v>
      </c>
      <c r="K76" s="5"/>
      <c r="L76" s="30">
        <f>J76/J75*1</f>
        <v>5.1655027067234183E-2</v>
      </c>
      <c r="M76" s="5"/>
      <c r="N76" s="8">
        <f>F76-J76</f>
        <v>-2500000</v>
      </c>
      <c r="O76" s="5"/>
      <c r="P76" s="37" t="e">
        <f>N76/F76*1</f>
        <v>#DIV/0!</v>
      </c>
    </row>
    <row r="77" spans="1:16" x14ac:dyDescent="0.3">
      <c r="A77" s="168">
        <v>243605</v>
      </c>
      <c r="B77" s="10" t="s">
        <v>57</v>
      </c>
      <c r="C77" s="10"/>
      <c r="D77" s="14"/>
      <c r="E77" s="14"/>
      <c r="F77" s="12">
        <v>1056000</v>
      </c>
      <c r="G77" s="14"/>
      <c r="H77" s="30">
        <f>F77/F75*1</f>
        <v>2.950050284948039E-2</v>
      </c>
      <c r="I77" s="14"/>
      <c r="J77" s="12">
        <v>657000</v>
      </c>
      <c r="K77" s="14"/>
      <c r="L77" s="30">
        <f>J77/J75*1</f>
        <v>1.3574941113269144E-2</v>
      </c>
      <c r="M77" s="14"/>
      <c r="N77" s="8">
        <f>F77-J77</f>
        <v>399000</v>
      </c>
      <c r="O77" s="14"/>
      <c r="P77" s="37">
        <f>N77/F77*1</f>
        <v>0.37784090909090912</v>
      </c>
    </row>
    <row r="78" spans="1:16" x14ac:dyDescent="0.3">
      <c r="A78" s="168">
        <v>243608</v>
      </c>
      <c r="B78" s="10" t="s">
        <v>58</v>
      </c>
      <c r="C78" s="10"/>
      <c r="D78" s="14"/>
      <c r="E78" s="14"/>
      <c r="F78" s="12">
        <v>5288000</v>
      </c>
      <c r="G78" s="14"/>
      <c r="H78" s="30">
        <f>F78/F75*1</f>
        <v>0.14772600290535257</v>
      </c>
      <c r="I78" s="14"/>
      <c r="J78" s="12">
        <v>3831000</v>
      </c>
      <c r="K78" s="14"/>
      <c r="L78" s="30">
        <f>J78/J75*1</f>
        <v>7.9156163477829666E-2</v>
      </c>
      <c r="M78" s="14"/>
      <c r="N78" s="8">
        <f t="shared" ref="N78:N82" si="12">F78-J78</f>
        <v>1457000</v>
      </c>
      <c r="O78" s="14"/>
      <c r="P78" s="37">
        <f t="shared" ref="P78:P82" si="13">N78/F78*1</f>
        <v>0.27552950075642968</v>
      </c>
    </row>
    <row r="79" spans="1:16" x14ac:dyDescent="0.3">
      <c r="A79" s="168">
        <v>243609</v>
      </c>
      <c r="B79" s="10" t="s">
        <v>59</v>
      </c>
      <c r="C79" s="10"/>
      <c r="D79" s="14"/>
      <c r="E79" s="14"/>
      <c r="F79" s="12">
        <v>1150000</v>
      </c>
      <c r="G79" s="14"/>
      <c r="H79" s="30">
        <f>F79/F75*1</f>
        <v>3.2126494580400046E-2</v>
      </c>
      <c r="I79" s="14"/>
      <c r="J79" s="12">
        <v>17040000</v>
      </c>
      <c r="K79" s="14"/>
      <c r="L79" s="30">
        <f>J79/J75*1</f>
        <v>0.3520806644902682</v>
      </c>
      <c r="M79" s="14"/>
      <c r="N79" s="8">
        <f t="shared" si="12"/>
        <v>-15890000</v>
      </c>
      <c r="O79" s="14"/>
      <c r="P79" s="37">
        <f t="shared" si="13"/>
        <v>-13.817391304347826</v>
      </c>
    </row>
    <row r="80" spans="1:16" x14ac:dyDescent="0.3">
      <c r="A80" s="168">
        <v>243615</v>
      </c>
      <c r="B80" s="10" t="s">
        <v>60</v>
      </c>
      <c r="C80" s="10"/>
      <c r="D80" s="14"/>
      <c r="E80" s="14"/>
      <c r="F80" s="12">
        <v>2889000</v>
      </c>
      <c r="G80" s="14"/>
      <c r="H80" s="30">
        <f>F80/F75*1</f>
        <v>8.0707341602413676E-2</v>
      </c>
      <c r="I80" s="14"/>
      <c r="J80" s="12">
        <v>2845000</v>
      </c>
      <c r="K80" s="14"/>
      <c r="L80" s="30">
        <f>J80/J75*1</f>
        <v>5.8783420802512504E-2</v>
      </c>
      <c r="M80" s="14"/>
      <c r="N80" s="8">
        <f t="shared" si="12"/>
        <v>44000</v>
      </c>
      <c r="O80" s="14"/>
      <c r="P80" s="37">
        <f t="shared" si="13"/>
        <v>1.5230183454482521E-2</v>
      </c>
    </row>
    <row r="81" spans="1:16" x14ac:dyDescent="0.3">
      <c r="A81" s="168">
        <v>243625</v>
      </c>
      <c r="B81" s="10" t="s">
        <v>61</v>
      </c>
      <c r="C81" s="10"/>
      <c r="D81" s="14"/>
      <c r="E81" s="14"/>
      <c r="F81" s="12">
        <v>6033000</v>
      </c>
      <c r="G81" s="14"/>
      <c r="H81" s="30">
        <f>F81/F75*1</f>
        <v>0.16853838417700301</v>
      </c>
      <c r="I81" s="14"/>
      <c r="J81" s="12">
        <v>6294000</v>
      </c>
      <c r="K81" s="14"/>
      <c r="L81" s="30">
        <f>J81/J75*1</f>
        <v>0.13004669614446879</v>
      </c>
      <c r="M81" s="14"/>
      <c r="N81" s="8">
        <f t="shared" si="12"/>
        <v>-261000</v>
      </c>
      <c r="O81" s="14"/>
      <c r="P81" s="37">
        <f t="shared" si="13"/>
        <v>-4.3262058677274985E-2</v>
      </c>
    </row>
    <row r="82" spans="1:16" x14ac:dyDescent="0.3">
      <c r="A82" s="168">
        <v>243695</v>
      </c>
      <c r="B82" s="10" t="s">
        <v>62</v>
      </c>
      <c r="C82" s="10"/>
      <c r="D82" s="14"/>
      <c r="E82" s="14"/>
      <c r="F82" s="12">
        <v>19380000</v>
      </c>
      <c r="G82" s="14"/>
      <c r="H82" s="30">
        <f>F82/F75*1</f>
        <v>0.54140127388535031</v>
      </c>
      <c r="I82" s="14"/>
      <c r="J82" s="12">
        <v>15231000</v>
      </c>
      <c r="K82" s="14"/>
      <c r="L82" s="30">
        <f>J82/J75*1</f>
        <v>0.31470308690441756</v>
      </c>
      <c r="M82" s="14"/>
      <c r="N82" s="8">
        <f t="shared" si="12"/>
        <v>4149000</v>
      </c>
      <c r="O82" s="14"/>
      <c r="P82" s="37">
        <f t="shared" si="13"/>
        <v>0.21408668730650154</v>
      </c>
    </row>
    <row r="83" spans="1:16" x14ac:dyDescent="0.3">
      <c r="A83" s="6"/>
      <c r="B83" s="10"/>
      <c r="C83" s="10"/>
      <c r="D83" s="5"/>
      <c r="E83" s="5"/>
      <c r="F83" s="7"/>
      <c r="G83" s="5"/>
      <c r="I83" s="5"/>
      <c r="J83" s="7"/>
      <c r="K83" s="5"/>
      <c r="M83" s="5"/>
      <c r="N83" s="7"/>
      <c r="O83" s="5"/>
    </row>
    <row r="84" spans="1:16" ht="15" thickBot="1" x14ac:dyDescent="0.35">
      <c r="A84" s="170">
        <v>2440</v>
      </c>
      <c r="B84" s="32" t="s">
        <v>79</v>
      </c>
      <c r="C84" s="32"/>
      <c r="D84" s="33"/>
      <c r="E84" s="33"/>
      <c r="F84" s="34">
        <f>SUM(F85:F87)</f>
        <v>330414700</v>
      </c>
      <c r="G84" s="33"/>
      <c r="H84" s="124">
        <f>F84/F63*1</f>
        <v>1.1846338932605142E-2</v>
      </c>
      <c r="I84" s="33"/>
      <c r="J84" s="34">
        <f>SUM(J85:J87)</f>
        <v>258136375</v>
      </c>
      <c r="K84" s="33"/>
      <c r="L84" s="124">
        <f>J84/J63*1</f>
        <v>1.3458667846320386E-2</v>
      </c>
      <c r="M84" s="33"/>
      <c r="N84" s="34">
        <f>F84-J84</f>
        <v>72278325</v>
      </c>
      <c r="O84" s="33"/>
      <c r="P84" s="123">
        <f>N84/F84*1</f>
        <v>0.21875033102340785</v>
      </c>
    </row>
    <row r="85" spans="1:16" ht="15" thickTop="1" x14ac:dyDescent="0.3">
      <c r="A85" s="168">
        <v>244004</v>
      </c>
      <c r="B85" s="10" t="s">
        <v>63</v>
      </c>
      <c r="C85" s="10"/>
      <c r="D85" s="14"/>
      <c r="E85" s="14"/>
      <c r="F85" s="12">
        <v>355000</v>
      </c>
      <c r="G85" s="14"/>
      <c r="H85" s="30">
        <f>F85/F84*1</f>
        <v>1.074407403786817E-3</v>
      </c>
      <c r="I85" s="14"/>
      <c r="J85" s="12">
        <v>285000</v>
      </c>
      <c r="K85" s="14"/>
      <c r="L85" s="30">
        <f>J85/J84*1</f>
        <v>1.1040675689352188E-3</v>
      </c>
      <c r="M85" s="14"/>
      <c r="N85" s="8">
        <f t="shared" ref="N85:N87" si="14">F85-J85</f>
        <v>70000</v>
      </c>
      <c r="O85" s="14"/>
      <c r="P85" s="37">
        <f>N85/F85*1</f>
        <v>0.19718309859154928</v>
      </c>
    </row>
    <row r="86" spans="1:16" x14ac:dyDescent="0.3">
      <c r="A86" s="168">
        <v>244014</v>
      </c>
      <c r="B86" s="10" t="s">
        <v>91</v>
      </c>
      <c r="C86" s="10"/>
      <c r="D86" s="14"/>
      <c r="E86" s="14"/>
      <c r="F86" s="12">
        <v>0</v>
      </c>
      <c r="G86" s="14"/>
      <c r="H86" s="30">
        <f>F86/F84*1</f>
        <v>0</v>
      </c>
      <c r="I86" s="14"/>
      <c r="J86" s="12">
        <v>0</v>
      </c>
      <c r="K86" s="14"/>
      <c r="L86" s="30">
        <f>J86/J84*1</f>
        <v>0</v>
      </c>
      <c r="M86" s="14"/>
      <c r="N86" s="8">
        <f t="shared" si="14"/>
        <v>0</v>
      </c>
      <c r="O86" s="14"/>
      <c r="P86" s="37">
        <v>0</v>
      </c>
    </row>
    <row r="87" spans="1:16" x14ac:dyDescent="0.3">
      <c r="A87" s="168">
        <v>244080</v>
      </c>
      <c r="B87" s="10" t="s">
        <v>65</v>
      </c>
      <c r="C87" s="10"/>
      <c r="D87" s="14"/>
      <c r="E87" s="14"/>
      <c r="F87" s="12">
        <v>330059700</v>
      </c>
      <c r="G87" s="14"/>
      <c r="H87" s="30">
        <f>F87/F84*1</f>
        <v>0.99892559259621316</v>
      </c>
      <c r="I87" s="14"/>
      <c r="J87" s="12">
        <v>257851375</v>
      </c>
      <c r="K87" s="14"/>
      <c r="L87" s="30">
        <f>J87/J84*1</f>
        <v>0.99889593243106478</v>
      </c>
      <c r="M87" s="14"/>
      <c r="N87" s="8">
        <f t="shared" si="14"/>
        <v>72208325</v>
      </c>
      <c r="O87" s="14"/>
      <c r="P87" s="37">
        <f>N87/F87*1</f>
        <v>0.21877352794055135</v>
      </c>
    </row>
    <row r="88" spans="1:16" x14ac:dyDescent="0.3">
      <c r="A88" s="6"/>
      <c r="B88" s="10"/>
      <c r="C88" s="10"/>
      <c r="D88" s="5"/>
      <c r="E88" s="5"/>
      <c r="F88" s="7"/>
      <c r="G88" s="5"/>
      <c r="I88" s="5"/>
      <c r="J88" s="7"/>
      <c r="K88" s="5"/>
      <c r="M88" s="5"/>
      <c r="N88" s="7"/>
      <c r="O88" s="5"/>
    </row>
    <row r="89" spans="1:16" ht="15" thickBot="1" x14ac:dyDescent="0.35">
      <c r="A89" s="170">
        <v>2445</v>
      </c>
      <c r="B89" s="32" t="s">
        <v>80</v>
      </c>
      <c r="C89" s="32"/>
      <c r="D89" s="33"/>
      <c r="E89" s="33"/>
      <c r="F89" s="34">
        <f>SUM(F90:F93)</f>
        <v>5634000</v>
      </c>
      <c r="G89" s="33"/>
      <c r="H89" s="124">
        <f>F89/F63*1</f>
        <v>2.0199547279917441E-4</v>
      </c>
      <c r="I89" s="33"/>
      <c r="J89" s="34">
        <f>SUM(J90:J93)</f>
        <v>5235000</v>
      </c>
      <c r="K89" s="33"/>
      <c r="L89" s="124">
        <f>J89/J63*1</f>
        <v>2.729414875198709E-4</v>
      </c>
      <c r="M89" s="33"/>
      <c r="N89" s="34">
        <f>F89-J89</f>
        <v>399000</v>
      </c>
      <c r="O89" s="33"/>
      <c r="P89" s="123">
        <f>N89/F89*1</f>
        <v>7.0820021299254521E-2</v>
      </c>
    </row>
    <row r="90" spans="1:16" ht="15" thickTop="1" x14ac:dyDescent="0.3">
      <c r="A90" s="168">
        <v>244501</v>
      </c>
      <c r="B90" s="10" t="s">
        <v>66</v>
      </c>
      <c r="C90" s="10"/>
      <c r="D90" s="14"/>
      <c r="E90" s="14"/>
      <c r="F90" s="12">
        <v>0</v>
      </c>
      <c r="G90" s="14"/>
      <c r="H90" s="30">
        <f>F90/F89*1</f>
        <v>0</v>
      </c>
      <c r="I90" s="14"/>
      <c r="J90" s="12">
        <v>0</v>
      </c>
      <c r="K90" s="14"/>
      <c r="L90" s="30">
        <f>J90/J89*1</f>
        <v>0</v>
      </c>
      <c r="M90" s="14"/>
      <c r="N90" s="8">
        <f t="shared" ref="N90:N93" si="15">F90-J90</f>
        <v>0</v>
      </c>
      <c r="O90" s="14"/>
      <c r="P90" s="37">
        <v>0</v>
      </c>
    </row>
    <row r="91" spans="1:16" x14ac:dyDescent="0.3">
      <c r="A91" s="168">
        <v>244502</v>
      </c>
      <c r="B91" s="10" t="s">
        <v>67</v>
      </c>
      <c r="C91" s="10"/>
      <c r="D91" s="14"/>
      <c r="E91" s="14"/>
      <c r="F91" s="12">
        <v>5693000</v>
      </c>
      <c r="G91" s="14"/>
      <c r="H91" s="30">
        <f>F91/F89*1</f>
        <v>1.0104721334753284</v>
      </c>
      <c r="I91" s="14"/>
      <c r="J91" s="12">
        <v>5327000</v>
      </c>
      <c r="K91" s="14"/>
      <c r="L91" s="30">
        <f>J91/J89*1</f>
        <v>1.0175740210124165</v>
      </c>
      <c r="M91" s="14"/>
      <c r="N91" s="8">
        <f t="shared" si="15"/>
        <v>366000</v>
      </c>
      <c r="O91" s="14"/>
      <c r="P91" s="37">
        <f>N91/F91*1</f>
        <v>6.4289478306692432E-2</v>
      </c>
    </row>
    <row r="92" spans="1:16" x14ac:dyDescent="0.3">
      <c r="A92" s="168">
        <v>244505</v>
      </c>
      <c r="B92" s="10" t="s">
        <v>68</v>
      </c>
      <c r="C92" s="10"/>
      <c r="D92" s="14"/>
      <c r="E92" s="14"/>
      <c r="F92" s="12">
        <v>0</v>
      </c>
      <c r="G92" s="14"/>
      <c r="H92" s="30">
        <f>F92/F89*1</f>
        <v>0</v>
      </c>
      <c r="I92" s="14"/>
      <c r="J92" s="12">
        <v>-46000</v>
      </c>
      <c r="K92" s="14"/>
      <c r="L92" s="30">
        <f>J92/J89*1</f>
        <v>-8.7870105062082138E-3</v>
      </c>
      <c r="M92" s="14"/>
      <c r="N92" s="8">
        <f t="shared" si="15"/>
        <v>46000</v>
      </c>
      <c r="O92" s="14"/>
      <c r="P92" s="37">
        <v>0</v>
      </c>
    </row>
    <row r="93" spans="1:16" x14ac:dyDescent="0.3">
      <c r="A93" s="168">
        <v>244506</v>
      </c>
      <c r="B93" s="10" t="s">
        <v>69</v>
      </c>
      <c r="C93" s="10"/>
      <c r="D93" s="14"/>
      <c r="E93" s="14"/>
      <c r="F93" s="12">
        <v>-59000</v>
      </c>
      <c r="G93" s="14"/>
      <c r="H93" s="30">
        <f>F93/F89*1</f>
        <v>-1.0472133475328363E-2</v>
      </c>
      <c r="I93" s="14"/>
      <c r="J93" s="12">
        <v>-46000</v>
      </c>
      <c r="K93" s="14"/>
      <c r="L93" s="30">
        <f>J93/J89*1</f>
        <v>-8.7870105062082138E-3</v>
      </c>
      <c r="M93" s="14"/>
      <c r="N93" s="8">
        <f t="shared" si="15"/>
        <v>-13000</v>
      </c>
      <c r="O93" s="14"/>
      <c r="P93" s="37">
        <f>N93/F93*1</f>
        <v>0.22033898305084745</v>
      </c>
    </row>
    <row r="94" spans="1:16" x14ac:dyDescent="0.3">
      <c r="A94" s="6"/>
      <c r="B94" s="10"/>
      <c r="C94" s="10"/>
      <c r="D94" s="14"/>
      <c r="E94" s="14"/>
      <c r="F94" s="8"/>
      <c r="G94" s="14"/>
      <c r="H94" s="6"/>
      <c r="I94" s="14"/>
      <c r="J94" s="8"/>
      <c r="K94" s="14"/>
      <c r="L94" s="6"/>
      <c r="M94" s="14"/>
      <c r="N94" s="8"/>
      <c r="O94" s="14"/>
      <c r="P94" s="6"/>
    </row>
    <row r="95" spans="1:16" ht="15" thickBot="1" x14ac:dyDescent="0.35">
      <c r="A95" s="170">
        <v>2465</v>
      </c>
      <c r="B95" s="32" t="s">
        <v>81</v>
      </c>
      <c r="C95" s="32"/>
      <c r="D95" s="33"/>
      <c r="E95" s="33"/>
      <c r="F95" s="34">
        <f>SUM(F96:F99)</f>
        <v>3634246341</v>
      </c>
      <c r="G95" s="33"/>
      <c r="H95" s="124">
        <f>F95/F63*1</f>
        <v>0.13029842171085634</v>
      </c>
      <c r="I95" s="33"/>
      <c r="J95" s="34">
        <f>SUM(J96:J99)</f>
        <v>2770102300.0899997</v>
      </c>
      <c r="K95" s="33"/>
      <c r="L95" s="124">
        <f>J95/J63*1</f>
        <v>0.14442709500836301</v>
      </c>
      <c r="M95" s="33"/>
      <c r="N95" s="34">
        <f>SUM(N96:N99)</f>
        <v>864144040.91000021</v>
      </c>
      <c r="O95" s="33"/>
      <c r="P95" s="123">
        <f>N95/F95*1</f>
        <v>0.23777805900527429</v>
      </c>
    </row>
    <row r="96" spans="1:16" s="6" customFormat="1" ht="13.8" thickTop="1" x14ac:dyDescent="0.25">
      <c r="A96" s="168">
        <v>246501</v>
      </c>
      <c r="B96" s="6" t="s">
        <v>477</v>
      </c>
      <c r="D96" s="14"/>
      <c r="E96" s="14"/>
      <c r="F96" s="282">
        <v>0</v>
      </c>
      <c r="G96" s="14"/>
      <c r="H96" s="283"/>
      <c r="I96" s="14"/>
      <c r="J96" s="282">
        <v>0</v>
      </c>
      <c r="K96" s="14"/>
      <c r="L96" s="283"/>
      <c r="M96" s="14"/>
      <c r="N96" s="282">
        <f>F96-J96</f>
        <v>0</v>
      </c>
      <c r="O96" s="14"/>
      <c r="P96" s="50" t="e">
        <f t="shared" ref="P96:P98" si="16">N96/F96*1</f>
        <v>#DIV/0!</v>
      </c>
    </row>
    <row r="97" spans="1:19" x14ac:dyDescent="0.3">
      <c r="A97" s="168">
        <v>246503</v>
      </c>
      <c r="B97" s="10" t="s">
        <v>71</v>
      </c>
      <c r="C97" s="10"/>
      <c r="D97" s="14"/>
      <c r="E97" s="14"/>
      <c r="F97" s="12">
        <v>3319975311</v>
      </c>
      <c r="G97" s="14"/>
      <c r="H97" s="30">
        <f>F97/F95*1</f>
        <v>0.9135251162106075</v>
      </c>
      <c r="I97" s="14"/>
      <c r="J97" s="12">
        <v>2626487138.1999998</v>
      </c>
      <c r="K97" s="14"/>
      <c r="L97" s="30">
        <f>J97/J95*1</f>
        <v>0.94815528585881692</v>
      </c>
      <c r="M97" s="14"/>
      <c r="N97" s="8">
        <f t="shared" ref="N97:N99" si="17">F97-J97</f>
        <v>693488172.80000019</v>
      </c>
      <c r="O97" s="14"/>
      <c r="P97" s="37">
        <f t="shared" si="16"/>
        <v>0.20888353311010516</v>
      </c>
    </row>
    <row r="98" spans="1:19" x14ac:dyDescent="0.3">
      <c r="A98" s="168">
        <v>246505</v>
      </c>
      <c r="B98" s="10" t="s">
        <v>72</v>
      </c>
      <c r="C98" s="10"/>
      <c r="D98" s="14"/>
      <c r="E98" s="14"/>
      <c r="F98" s="12">
        <v>159647972</v>
      </c>
      <c r="G98" s="14"/>
      <c r="H98" s="30">
        <f>F98/F95*1</f>
        <v>4.3928770099847227E-2</v>
      </c>
      <c r="I98" s="14"/>
      <c r="J98" s="12">
        <v>125528746.89</v>
      </c>
      <c r="K98" s="14"/>
      <c r="L98" s="30">
        <f>J98/J95*1</f>
        <v>4.5315563575367458E-2</v>
      </c>
      <c r="M98" s="14"/>
      <c r="N98" s="8">
        <f t="shared" si="17"/>
        <v>34119225.109999999</v>
      </c>
      <c r="O98" s="14"/>
      <c r="P98" s="37">
        <f t="shared" si="16"/>
        <v>0.21371536814761416</v>
      </c>
    </row>
    <row r="99" spans="1:19" x14ac:dyDescent="0.3">
      <c r="A99" s="168">
        <v>246506</v>
      </c>
      <c r="B99" s="10" t="s">
        <v>73</v>
      </c>
      <c r="C99" s="10"/>
      <c r="D99" s="14"/>
      <c r="E99" s="14"/>
      <c r="F99" s="12">
        <v>154623058</v>
      </c>
      <c r="G99" s="14"/>
      <c r="H99" s="30">
        <f>F99/F95*1</f>
        <v>4.2546113689545292E-2</v>
      </c>
      <c r="I99" s="14"/>
      <c r="J99" s="12">
        <v>18086415</v>
      </c>
      <c r="K99" s="14"/>
      <c r="L99" s="30">
        <f>J99/J95*1</f>
        <v>6.5291505658157025E-3</v>
      </c>
      <c r="M99" s="14"/>
      <c r="N99" s="8">
        <f t="shared" si="17"/>
        <v>136536643</v>
      </c>
      <c r="O99" s="14"/>
      <c r="P99" s="37">
        <f>N99/F99*1</f>
        <v>0.88302899170445848</v>
      </c>
    </row>
    <row r="100" spans="1:19" ht="15" thickBot="1" x14ac:dyDescent="0.35">
      <c r="A100" s="170">
        <v>2490</v>
      </c>
      <c r="B100" s="32" t="s">
        <v>82</v>
      </c>
      <c r="C100" s="32"/>
      <c r="D100" s="33"/>
      <c r="E100" s="33"/>
      <c r="F100" s="34">
        <f>SUM(F101:F104)</f>
        <v>934462865</v>
      </c>
      <c r="G100" s="33"/>
      <c r="H100" s="124">
        <f>F100/F63*1</f>
        <v>3.3503242497150532E-2</v>
      </c>
      <c r="I100" s="33"/>
      <c r="J100" s="34">
        <f>SUM(J101:J103)</f>
        <v>450485840</v>
      </c>
      <c r="K100" s="33"/>
      <c r="L100" s="124">
        <f>J100/J63*1</f>
        <v>2.3487349622968206E-2</v>
      </c>
      <c r="M100" s="33"/>
      <c r="N100" s="34">
        <f>F100-J100</f>
        <v>483977025</v>
      </c>
      <c r="O100" s="33"/>
      <c r="P100" s="123">
        <f>N100/F100*1</f>
        <v>0.5179200192187412</v>
      </c>
    </row>
    <row r="101" spans="1:19" ht="15" thickTop="1" x14ac:dyDescent="0.3">
      <c r="A101" s="168">
        <v>249054</v>
      </c>
      <c r="B101" s="10" t="s">
        <v>75</v>
      </c>
      <c r="C101" s="10"/>
      <c r="D101" s="5"/>
      <c r="E101" s="5"/>
      <c r="F101" s="12">
        <v>9745245</v>
      </c>
      <c r="G101" s="5"/>
      <c r="H101" s="30">
        <f>F101/F100*1</f>
        <v>1.0428712969776493E-2</v>
      </c>
      <c r="I101" s="5"/>
      <c r="J101" s="12">
        <v>7247100</v>
      </c>
      <c r="K101" s="5"/>
      <c r="L101" s="30">
        <f>J101/J100*1</f>
        <v>1.6087298104641868E-2</v>
      </c>
      <c r="M101" s="5"/>
      <c r="N101" s="8">
        <f t="shared" ref="N101:N104" si="18">F101-J101</f>
        <v>2498145</v>
      </c>
      <c r="O101" s="5"/>
      <c r="P101" s="37">
        <v>0</v>
      </c>
    </row>
    <row r="102" spans="1:19" x14ac:dyDescent="0.3">
      <c r="A102" s="168">
        <v>249055</v>
      </c>
      <c r="B102" s="10" t="s">
        <v>76</v>
      </c>
      <c r="C102" s="10"/>
      <c r="D102" s="5"/>
      <c r="E102" s="5"/>
      <c r="F102" s="12">
        <v>6761900</v>
      </c>
      <c r="G102" s="5"/>
      <c r="H102" s="30">
        <f>F102/F100*1</f>
        <v>7.2361355953936167E-3</v>
      </c>
      <c r="I102" s="5"/>
      <c r="J102" s="12">
        <v>151100</v>
      </c>
      <c r="K102" s="5"/>
      <c r="L102" s="30">
        <f>J102/J100*1</f>
        <v>3.3541564813668726E-4</v>
      </c>
      <c r="M102" s="5"/>
      <c r="N102" s="8">
        <f t="shared" si="18"/>
        <v>6610800</v>
      </c>
      <c r="O102" s="5"/>
      <c r="P102" s="37">
        <f t="shared" ref="P102:P104" si="19">N102/F102*1</f>
        <v>0.97765420961564053</v>
      </c>
    </row>
    <row r="103" spans="1:19" x14ac:dyDescent="0.3">
      <c r="A103" s="168">
        <v>249062</v>
      </c>
      <c r="B103" s="10" t="s">
        <v>77</v>
      </c>
      <c r="C103" s="10"/>
      <c r="D103" s="5"/>
      <c r="E103" s="5"/>
      <c r="F103" s="12">
        <v>563778240</v>
      </c>
      <c r="G103" s="5"/>
      <c r="H103" s="30">
        <f>F103/F100*1</f>
        <v>0.60331797133532961</v>
      </c>
      <c r="I103" s="5"/>
      <c r="J103" s="12">
        <v>443087640</v>
      </c>
      <c r="K103" s="5"/>
      <c r="L103" s="30">
        <f>J103/J100*1</f>
        <v>0.98357728624722141</v>
      </c>
      <c r="M103" s="5"/>
      <c r="N103" s="8">
        <f t="shared" si="18"/>
        <v>120690600</v>
      </c>
      <c r="O103" s="5"/>
      <c r="P103" s="37">
        <f t="shared" si="19"/>
        <v>0.21407459784187485</v>
      </c>
    </row>
    <row r="104" spans="1:19" x14ac:dyDescent="0.3">
      <c r="A104" s="168">
        <v>249090</v>
      </c>
      <c r="B104" s="1" t="s">
        <v>16</v>
      </c>
      <c r="D104" s="5"/>
      <c r="E104" s="5"/>
      <c r="F104" s="12">
        <v>354177480</v>
      </c>
      <c r="G104" s="5"/>
      <c r="H104" s="30">
        <f>F104/F100*1</f>
        <v>0.37901718009950025</v>
      </c>
      <c r="I104" s="5"/>
      <c r="J104" s="282">
        <v>0</v>
      </c>
      <c r="K104" s="5"/>
      <c r="L104" s="30">
        <f>J104/J100*1</f>
        <v>0</v>
      </c>
      <c r="M104" s="5"/>
      <c r="N104" s="8">
        <f t="shared" si="18"/>
        <v>354177480</v>
      </c>
      <c r="O104" s="5"/>
      <c r="P104" s="37">
        <f t="shared" si="19"/>
        <v>1</v>
      </c>
    </row>
    <row r="105" spans="1:19" ht="15" thickBot="1" x14ac:dyDescent="0.35">
      <c r="A105" s="170">
        <v>2511</v>
      </c>
      <c r="B105" s="32" t="s">
        <v>83</v>
      </c>
      <c r="C105" s="32"/>
      <c r="D105" s="33"/>
      <c r="E105" s="33"/>
      <c r="F105" s="34">
        <f>SUM(F106:F110)</f>
        <v>148150344.26999998</v>
      </c>
      <c r="G105" s="33"/>
      <c r="H105" s="124">
        <f>F105/F63*1</f>
        <v>5.3116256365245132E-3</v>
      </c>
      <c r="I105" s="33"/>
      <c r="J105" s="34">
        <f>SUM(J106:J110)</f>
        <v>35032369.269999996</v>
      </c>
      <c r="K105" s="33"/>
      <c r="L105" s="124">
        <f>J105/J63*1</f>
        <v>1.8265113619673758E-3</v>
      </c>
      <c r="M105" s="33"/>
      <c r="N105" s="34">
        <f>F105-J105</f>
        <v>113117974.99999999</v>
      </c>
      <c r="O105" s="33"/>
      <c r="P105" s="123">
        <f>N105/F105*1</f>
        <v>0.76353501274249858</v>
      </c>
    </row>
    <row r="106" spans="1:19" ht="15" thickTop="1" x14ac:dyDescent="0.3">
      <c r="A106" s="168">
        <v>251102</v>
      </c>
      <c r="B106" s="10" t="s">
        <v>88</v>
      </c>
      <c r="C106" s="10"/>
      <c r="D106" s="14"/>
      <c r="E106" s="14"/>
      <c r="F106" s="12">
        <v>14033469.27</v>
      </c>
      <c r="G106" s="14"/>
      <c r="H106" s="30">
        <f>F106/F105*1</f>
        <v>9.4724513393127069E-2</v>
      </c>
      <c r="I106" s="14"/>
      <c r="J106" s="12">
        <v>14033469.27</v>
      </c>
      <c r="K106" s="14"/>
      <c r="L106" s="30">
        <f>J106/J105*1</f>
        <v>0.40058578858431865</v>
      </c>
      <c r="M106" s="14"/>
      <c r="N106" s="8">
        <f t="shared" ref="N106:N110" si="20">F106-J106</f>
        <v>0</v>
      </c>
      <c r="O106" s="14"/>
      <c r="P106" s="37">
        <f>N106/F106*1</f>
        <v>0</v>
      </c>
      <c r="S106" s="282"/>
    </row>
    <row r="107" spans="1:19" x14ac:dyDescent="0.3">
      <c r="A107" s="168">
        <v>251106</v>
      </c>
      <c r="B107" s="10" t="s">
        <v>485</v>
      </c>
      <c r="C107" s="10"/>
      <c r="D107" s="14"/>
      <c r="E107" s="14"/>
      <c r="F107" s="12">
        <v>108248675</v>
      </c>
      <c r="G107" s="14"/>
      <c r="H107" s="30">
        <f>F107/F106*1</f>
        <v>7.7136075846482406</v>
      </c>
      <c r="I107" s="14"/>
      <c r="J107" s="12">
        <v>0</v>
      </c>
      <c r="K107" s="14"/>
      <c r="L107" s="30">
        <f>J107/J106*1</f>
        <v>0</v>
      </c>
      <c r="M107" s="14"/>
      <c r="N107" s="8">
        <f t="shared" si="20"/>
        <v>108248675</v>
      </c>
      <c r="O107" s="14"/>
      <c r="P107" s="37">
        <f>N107/F107*1</f>
        <v>1</v>
      </c>
      <c r="S107" s="282"/>
    </row>
    <row r="108" spans="1:19" x14ac:dyDescent="0.3">
      <c r="A108" s="168">
        <v>251122</v>
      </c>
      <c r="B108" s="10" t="s">
        <v>93</v>
      </c>
      <c r="C108" s="10"/>
      <c r="D108" s="14"/>
      <c r="E108" s="14"/>
      <c r="F108" s="12">
        <v>19197100</v>
      </c>
      <c r="G108" s="14"/>
      <c r="H108" s="30">
        <f>F108/F105*1</f>
        <v>0.12957850415125466</v>
      </c>
      <c r="I108" s="14"/>
      <c r="J108" s="12">
        <v>15729400</v>
      </c>
      <c r="K108" s="14"/>
      <c r="L108" s="30">
        <f>J108/J105*1</f>
        <v>0.44899618061145202</v>
      </c>
      <c r="M108" s="14"/>
      <c r="N108" s="8">
        <f t="shared" si="20"/>
        <v>3467700</v>
      </c>
      <c r="O108" s="14"/>
      <c r="P108" s="37">
        <f>N108/F108*1</f>
        <v>0.18063665866198542</v>
      </c>
    </row>
    <row r="109" spans="1:19" x14ac:dyDescent="0.3">
      <c r="A109" s="168">
        <v>251123</v>
      </c>
      <c r="B109" s="10" t="s">
        <v>448</v>
      </c>
      <c r="C109" s="10"/>
      <c r="D109" s="14"/>
      <c r="E109" s="14"/>
      <c r="F109" s="12">
        <v>0</v>
      </c>
      <c r="G109" s="14"/>
      <c r="H109" s="30">
        <f>F109/F105*1</f>
        <v>0</v>
      </c>
      <c r="I109" s="14"/>
      <c r="J109" s="12">
        <v>0</v>
      </c>
      <c r="K109" s="14"/>
      <c r="L109" s="30">
        <f>J109/J105*1</f>
        <v>0</v>
      </c>
      <c r="M109" s="14"/>
      <c r="N109" s="8">
        <f t="shared" si="20"/>
        <v>0</v>
      </c>
      <c r="O109" s="14"/>
      <c r="P109" s="37">
        <v>0</v>
      </c>
    </row>
    <row r="110" spans="1:19" x14ac:dyDescent="0.3">
      <c r="A110" s="168">
        <v>251124</v>
      </c>
      <c r="B110" s="10" t="s">
        <v>94</v>
      </c>
      <c r="C110" s="10"/>
      <c r="D110" s="14"/>
      <c r="E110" s="14"/>
      <c r="F110" s="12">
        <v>6671100</v>
      </c>
      <c r="G110" s="14"/>
      <c r="H110" s="30">
        <f>F110/F105*1</f>
        <v>4.5029257494279606E-2</v>
      </c>
      <c r="I110" s="14"/>
      <c r="J110" s="12">
        <v>5269500</v>
      </c>
      <c r="K110" s="14"/>
      <c r="L110" s="30">
        <f>J110/J105*1</f>
        <v>0.15041803080422944</v>
      </c>
      <c r="M110" s="14"/>
      <c r="N110" s="8">
        <f t="shared" si="20"/>
        <v>1401600</v>
      </c>
      <c r="O110" s="14"/>
      <c r="P110" s="37">
        <f>N110/F110*1</f>
        <v>0.21010028331159777</v>
      </c>
    </row>
    <row r="111" spans="1:19" x14ac:dyDescent="0.3">
      <c r="D111" s="5"/>
      <c r="E111" s="5"/>
      <c r="F111" s="7"/>
      <c r="G111" s="5"/>
      <c r="H111" s="30"/>
      <c r="I111" s="5"/>
      <c r="J111" s="7"/>
      <c r="K111" s="5"/>
      <c r="L111" s="30"/>
      <c r="M111" s="5"/>
      <c r="N111" s="7"/>
      <c r="O111" s="5"/>
    </row>
    <row r="112" spans="1:19" x14ac:dyDescent="0.3">
      <c r="A112" s="320" t="s">
        <v>47</v>
      </c>
      <c r="B112" s="320"/>
      <c r="C112" s="108"/>
      <c r="D112" s="107"/>
      <c r="E112" s="107"/>
      <c r="F112" s="128">
        <f>F65+F75+F84+F89+F95+F100+F105</f>
        <v>5391433836.1100006</v>
      </c>
      <c r="G112" s="107"/>
      <c r="H112" s="125">
        <f>F112/F63*1</f>
        <v>0.19329876229863441</v>
      </c>
      <c r="I112" s="107"/>
      <c r="J112" s="128">
        <f>J65+J75+J84+J89+J95+J100+J105</f>
        <v>4038401736.8899999</v>
      </c>
      <c r="K112" s="107"/>
      <c r="L112" s="125">
        <f>J112/J63*1</f>
        <v>0.21055346270670236</v>
      </c>
      <c r="M112" s="107"/>
      <c r="N112" s="150">
        <f t="shared" ref="N112" si="21">F112-J112</f>
        <v>1353032099.2200007</v>
      </c>
      <c r="O112" s="107"/>
      <c r="P112" s="125">
        <f>N112/F112*1</f>
        <v>0.25095960376214754</v>
      </c>
    </row>
    <row r="113" spans="1:16" x14ac:dyDescent="0.3">
      <c r="D113" s="5"/>
      <c r="E113" s="5"/>
      <c r="F113" s="7"/>
      <c r="G113" s="5"/>
      <c r="H113" s="30"/>
      <c r="I113" s="5"/>
      <c r="J113" s="7"/>
      <c r="K113" s="5"/>
      <c r="L113" s="30"/>
      <c r="M113" s="5"/>
      <c r="N113" s="7"/>
      <c r="O113" s="5"/>
    </row>
    <row r="114" spans="1:16" ht="15" thickBot="1" x14ac:dyDescent="0.35">
      <c r="A114" s="170">
        <v>2790</v>
      </c>
      <c r="B114" s="32" t="s">
        <v>92</v>
      </c>
      <c r="C114" s="32"/>
      <c r="D114" s="33"/>
      <c r="E114" s="33"/>
      <c r="F114" s="34">
        <f>SUM(F115:F117)</f>
        <v>21494108466.700001</v>
      </c>
      <c r="G114" s="33"/>
      <c r="H114" s="124">
        <f>F114/F63*1</f>
        <v>0.77062701493216268</v>
      </c>
      <c r="I114" s="33"/>
      <c r="J114" s="34">
        <f>SUM(J115:J117)</f>
        <v>15121340001.82</v>
      </c>
      <c r="K114" s="33"/>
      <c r="L114" s="124">
        <f>J114/J63*1</f>
        <v>0.78839370265338649</v>
      </c>
      <c r="M114" s="33"/>
      <c r="N114" s="34">
        <f>F114-J114</f>
        <v>6372768464.8800011</v>
      </c>
      <c r="O114" s="33"/>
      <c r="P114" s="123">
        <f>N114/F114*1</f>
        <v>0.29648908093829929</v>
      </c>
    </row>
    <row r="115" spans="1:16" ht="15" thickTop="1" x14ac:dyDescent="0.3">
      <c r="A115" s="168">
        <v>270103</v>
      </c>
      <c r="B115" s="10" t="s">
        <v>84</v>
      </c>
      <c r="C115" s="10"/>
      <c r="D115" s="14"/>
      <c r="E115" s="14"/>
      <c r="F115" s="12">
        <v>20696293</v>
      </c>
      <c r="G115" s="14"/>
      <c r="H115" s="30">
        <f>F115/F114*1</f>
        <v>9.6288213265807113E-4</v>
      </c>
      <c r="I115" s="14"/>
      <c r="J115" s="12">
        <v>20696293</v>
      </c>
      <c r="K115" s="14"/>
      <c r="L115" s="30">
        <f>J115/J114*1</f>
        <v>1.3686811484636282E-3</v>
      </c>
      <c r="M115" s="14"/>
      <c r="N115" s="8">
        <f t="shared" ref="N115:N117" si="22">F115-J115</f>
        <v>0</v>
      </c>
      <c r="O115" s="14"/>
      <c r="P115" s="37">
        <v>0</v>
      </c>
    </row>
    <row r="116" spans="1:16" x14ac:dyDescent="0.3">
      <c r="A116" s="168">
        <v>279016</v>
      </c>
      <c r="B116" s="10" t="s">
        <v>85</v>
      </c>
      <c r="C116" s="10"/>
      <c r="D116" s="14"/>
      <c r="E116" s="14"/>
      <c r="F116" s="12">
        <v>21473412173.700001</v>
      </c>
      <c r="G116" s="14"/>
      <c r="H116" s="30">
        <f>F116/F114*1</f>
        <v>0.99903711786734195</v>
      </c>
      <c r="I116" s="14"/>
      <c r="J116" s="12">
        <v>15066821708.82</v>
      </c>
      <c r="K116" s="14"/>
      <c r="L116" s="30">
        <f>J116/J114*1</f>
        <v>0.99639461231653825</v>
      </c>
      <c r="M116" s="14"/>
      <c r="N116" s="8">
        <f t="shared" si="22"/>
        <v>6406590464.8800011</v>
      </c>
      <c r="O116" s="14"/>
      <c r="P116" s="37">
        <f t="shared" ref="P116" si="23">N116/F116*1</f>
        <v>0.29834990420044205</v>
      </c>
    </row>
    <row r="117" spans="1:16" x14ac:dyDescent="0.3">
      <c r="A117" s="168">
        <v>290304</v>
      </c>
      <c r="B117" s="10" t="s">
        <v>86</v>
      </c>
      <c r="C117" s="10"/>
      <c r="D117" s="14"/>
      <c r="E117" s="14"/>
      <c r="F117" s="12">
        <v>0</v>
      </c>
      <c r="G117" s="14"/>
      <c r="H117" s="30">
        <f>F117/F114*1</f>
        <v>0</v>
      </c>
      <c r="I117" s="14"/>
      <c r="J117" s="12">
        <v>33822000</v>
      </c>
      <c r="K117" s="14"/>
      <c r="L117" s="30">
        <f>J117/J114*1</f>
        <v>2.2367065349981679E-3</v>
      </c>
      <c r="M117" s="14"/>
      <c r="N117" s="8">
        <f t="shared" si="22"/>
        <v>-33822000</v>
      </c>
      <c r="O117" s="14"/>
      <c r="P117" s="37">
        <v>-1</v>
      </c>
    </row>
    <row r="118" spans="1:16" x14ac:dyDescent="0.3">
      <c r="A118" s="6"/>
      <c r="D118" s="5"/>
      <c r="E118" s="5"/>
      <c r="F118" s="7"/>
      <c r="G118" s="5"/>
      <c r="I118" s="5"/>
      <c r="J118" s="7"/>
      <c r="K118" s="5"/>
      <c r="M118" s="5"/>
      <c r="N118" s="7"/>
      <c r="O118" s="5"/>
    </row>
    <row r="119" spans="1:16" ht="15" thickBot="1" x14ac:dyDescent="0.35">
      <c r="A119" s="170">
        <v>2903</v>
      </c>
      <c r="B119" s="32" t="s">
        <v>146</v>
      </c>
      <c r="C119" s="32"/>
      <c r="D119" s="33"/>
      <c r="E119" s="33"/>
      <c r="F119" s="34">
        <f>SUM(F120:G120)</f>
        <v>20823300</v>
      </c>
      <c r="G119" s="33"/>
      <c r="H119" s="124">
        <f>G119/F63*1</f>
        <v>0</v>
      </c>
      <c r="I119" s="33"/>
      <c r="J119" s="34">
        <f>SUM(J120)</f>
        <v>20193300</v>
      </c>
      <c r="K119" s="33"/>
      <c r="L119" s="124">
        <f>K119/J63*1</f>
        <v>0</v>
      </c>
      <c r="M119" s="33"/>
      <c r="N119" s="34">
        <f>F119-J119</f>
        <v>630000</v>
      </c>
      <c r="O119" s="33"/>
      <c r="P119" s="123">
        <f>N119/F119*1</f>
        <v>3.0254570601201538E-2</v>
      </c>
    </row>
    <row r="120" spans="1:16" ht="15" thickTop="1" x14ac:dyDescent="0.3">
      <c r="A120" s="168">
        <v>290304</v>
      </c>
      <c r="B120" s="15" t="s">
        <v>87</v>
      </c>
      <c r="D120" s="5"/>
      <c r="E120" s="5"/>
      <c r="F120" s="7">
        <v>20823300</v>
      </c>
      <c r="G120" s="5"/>
      <c r="H120" s="30">
        <f>F120/F119*1</f>
        <v>1</v>
      </c>
      <c r="I120" s="5"/>
      <c r="J120" s="7">
        <v>20193300</v>
      </c>
      <c r="K120" s="5"/>
      <c r="L120" s="30">
        <f>J120/J119*1</f>
        <v>1</v>
      </c>
      <c r="M120" s="5"/>
      <c r="N120" s="8">
        <f t="shared" ref="N120" si="24">F120-J120</f>
        <v>630000</v>
      </c>
      <c r="O120" s="5"/>
      <c r="P120" s="37">
        <f>N120/F120*1</f>
        <v>3.0254570601201538E-2</v>
      </c>
    </row>
    <row r="121" spans="1:16" x14ac:dyDescent="0.3">
      <c r="A121" s="168"/>
      <c r="B121" s="15"/>
      <c r="D121" s="5"/>
      <c r="E121" s="5"/>
      <c r="F121" s="7"/>
      <c r="G121" s="5"/>
      <c r="H121" s="30"/>
      <c r="I121" s="5"/>
      <c r="J121" s="7"/>
      <c r="K121" s="5"/>
      <c r="L121" s="30"/>
      <c r="M121" s="5"/>
      <c r="N121" s="8"/>
      <c r="O121" s="5"/>
      <c r="P121" s="37"/>
    </row>
    <row r="122" spans="1:16" ht="15" thickBot="1" x14ac:dyDescent="0.35">
      <c r="A122" s="170">
        <v>2910</v>
      </c>
      <c r="B122" s="32" t="s">
        <v>486</v>
      </c>
      <c r="C122" s="32"/>
      <c r="D122" s="33"/>
      <c r="E122" s="33"/>
      <c r="F122" s="34">
        <f>SUM(F123:F124)</f>
        <v>985348612</v>
      </c>
      <c r="G122" s="33"/>
      <c r="H122" s="124">
        <f>G122/F66*1</f>
        <v>0</v>
      </c>
      <c r="I122" s="33"/>
      <c r="J122" s="34">
        <f>SUM(J123:J124)</f>
        <v>0</v>
      </c>
      <c r="K122" s="33"/>
      <c r="L122" s="124">
        <f>K122/J66*1</f>
        <v>0</v>
      </c>
      <c r="M122" s="33"/>
      <c r="N122" s="34">
        <f>F122-J122</f>
        <v>985348612</v>
      </c>
      <c r="O122" s="33"/>
      <c r="P122" s="123">
        <f>N122/F122*1</f>
        <v>1</v>
      </c>
    </row>
    <row r="123" spans="1:16" ht="15" thickTop="1" x14ac:dyDescent="0.3">
      <c r="A123" s="168">
        <v>291090</v>
      </c>
      <c r="B123" s="15" t="s">
        <v>487</v>
      </c>
      <c r="D123" s="5"/>
      <c r="E123" s="5"/>
      <c r="F123" s="7">
        <v>985348612</v>
      </c>
      <c r="G123" s="5"/>
      <c r="H123" s="30">
        <f>F123/F122*1</f>
        <v>1</v>
      </c>
      <c r="I123" s="5"/>
      <c r="J123" s="7">
        <v>0</v>
      </c>
      <c r="K123" s="5"/>
      <c r="L123" s="30">
        <v>0</v>
      </c>
      <c r="M123" s="5"/>
      <c r="N123" s="8">
        <f t="shared" ref="N123" si="25">F123-J123</f>
        <v>985348612</v>
      </c>
      <c r="O123" s="5"/>
      <c r="P123" s="37">
        <f>N123/F123*1</f>
        <v>1</v>
      </c>
    </row>
    <row r="124" spans="1:16" x14ac:dyDescent="0.3">
      <c r="D124" s="5"/>
      <c r="E124" s="5"/>
      <c r="F124" s="7"/>
      <c r="G124" s="5"/>
      <c r="I124" s="5"/>
      <c r="J124" s="7"/>
      <c r="K124" s="5"/>
      <c r="M124" s="5"/>
      <c r="N124" s="7"/>
      <c r="O124" s="5"/>
    </row>
    <row r="125" spans="1:16" x14ac:dyDescent="0.3">
      <c r="A125" s="320" t="s">
        <v>47</v>
      </c>
      <c r="B125" s="320"/>
      <c r="C125" s="108"/>
      <c r="D125" s="107"/>
      <c r="E125" s="107"/>
      <c r="F125" s="128">
        <f>F114+F119+F122</f>
        <v>22500280378.700001</v>
      </c>
      <c r="G125" s="128"/>
      <c r="H125" s="125">
        <f>F125/F63*1</f>
        <v>0.80670123770136559</v>
      </c>
      <c r="I125" s="108"/>
      <c r="J125" s="128">
        <f>J114+J119+J122</f>
        <v>15141533301.82</v>
      </c>
      <c r="K125" s="128"/>
      <c r="L125" s="125">
        <f>J125/J63*1</f>
        <v>0.78944653729329761</v>
      </c>
      <c r="M125" s="108"/>
      <c r="N125" s="150">
        <f t="shared" ref="N125" si="26">F125-J125</f>
        <v>7358747076.8800011</v>
      </c>
      <c r="O125" s="108"/>
      <c r="P125" s="125">
        <f>N125/F125*1</f>
        <v>0.32705135016211595</v>
      </c>
    </row>
    <row r="126" spans="1:16" x14ac:dyDescent="0.3">
      <c r="A126" s="38"/>
      <c r="B126" s="38"/>
      <c r="D126" s="5"/>
      <c r="E126" s="5"/>
      <c r="F126" s="19"/>
      <c r="G126" s="19"/>
      <c r="J126" s="19"/>
      <c r="K126" s="19"/>
      <c r="N126" s="19"/>
    </row>
    <row r="127" spans="1:16" ht="53.4" customHeight="1" x14ac:dyDescent="0.3">
      <c r="A127" s="318" t="s">
        <v>0</v>
      </c>
      <c r="B127" s="318"/>
      <c r="C127" s="54"/>
      <c r="D127" s="55" t="s">
        <v>7</v>
      </c>
      <c r="E127" s="54"/>
      <c r="F127" s="54" t="s">
        <v>447</v>
      </c>
      <c r="G127" s="54"/>
      <c r="H127" s="55" t="s">
        <v>1</v>
      </c>
      <c r="I127" s="54"/>
      <c r="J127" s="54" t="s">
        <v>8</v>
      </c>
      <c r="K127" s="54"/>
      <c r="L127" s="55" t="s">
        <v>1</v>
      </c>
      <c r="M127" s="54"/>
      <c r="N127" s="55" t="s">
        <v>143</v>
      </c>
      <c r="O127" s="54"/>
      <c r="P127" s="55" t="s">
        <v>142</v>
      </c>
    </row>
    <row r="128" spans="1:16" x14ac:dyDescent="0.3">
      <c r="D128" s="5"/>
      <c r="E128" s="5"/>
      <c r="F128" s="7"/>
      <c r="G128" s="7"/>
      <c r="J128" s="7"/>
      <c r="K128" s="19"/>
      <c r="N128" s="7"/>
    </row>
    <row r="129" spans="1:16" ht="16.2" thickBot="1" x14ac:dyDescent="0.35">
      <c r="A129" s="115">
        <v>3</v>
      </c>
      <c r="B129" s="117" t="s">
        <v>95</v>
      </c>
      <c r="C129" s="117"/>
      <c r="D129" s="117"/>
      <c r="E129" s="171"/>
      <c r="F129" s="118">
        <f>F131+F138</f>
        <v>19275062435.68</v>
      </c>
      <c r="G129" s="171"/>
      <c r="H129" s="58">
        <f>F129/F9*1</f>
        <v>0.40865761462798111</v>
      </c>
      <c r="I129" s="171"/>
      <c r="J129" s="118">
        <f>J131+J138</f>
        <v>17764458869.579998</v>
      </c>
      <c r="K129" s="171"/>
      <c r="L129" s="58">
        <f>J129/J9*1</f>
        <v>0.48084315346133766</v>
      </c>
      <c r="M129" s="171"/>
      <c r="N129" s="110">
        <f>F129-J129</f>
        <v>1510603566.1000023</v>
      </c>
      <c r="O129" s="171"/>
      <c r="P129" s="66">
        <f>N129/F129*1</f>
        <v>7.8370877974627426E-2</v>
      </c>
    </row>
    <row r="130" spans="1:16" ht="15" thickTop="1" x14ac:dyDescent="0.3">
      <c r="D130" s="5"/>
      <c r="E130" s="5"/>
      <c r="F130" s="7"/>
      <c r="G130" s="7"/>
      <c r="J130" s="7"/>
      <c r="K130" s="19"/>
      <c r="N130" s="7"/>
    </row>
    <row r="131" spans="1:16" ht="15" thickBot="1" x14ac:dyDescent="0.35">
      <c r="A131" s="170">
        <v>3208</v>
      </c>
      <c r="B131" s="32" t="s">
        <v>96</v>
      </c>
      <c r="C131" s="32"/>
      <c r="D131" s="33"/>
      <c r="E131" s="32"/>
      <c r="F131" s="34">
        <f>SUM(F132:F136)</f>
        <v>18608412950.34</v>
      </c>
      <c r="G131" s="32"/>
      <c r="H131" s="36">
        <f>G131/F129*1</f>
        <v>0</v>
      </c>
      <c r="I131" s="32"/>
      <c r="J131" s="34">
        <f>SUM(J132:J136)</f>
        <v>16865098119.439999</v>
      </c>
      <c r="K131" s="32"/>
      <c r="L131" s="36">
        <f>K131/J129*1</f>
        <v>0</v>
      </c>
      <c r="M131" s="32"/>
      <c r="N131" s="34">
        <f>SUM(N132:N136)</f>
        <v>1743314830.9000015</v>
      </c>
      <c r="O131" s="32"/>
      <c r="P131" s="36">
        <f>O131/N129*1</f>
        <v>0</v>
      </c>
    </row>
    <row r="132" spans="1:16" ht="15" thickTop="1" x14ac:dyDescent="0.3">
      <c r="A132" s="168">
        <v>320801</v>
      </c>
      <c r="B132" s="10" t="s">
        <v>97</v>
      </c>
      <c r="C132" s="10"/>
      <c r="D132" s="14"/>
      <c r="E132" s="10"/>
      <c r="F132" s="12">
        <v>656726309</v>
      </c>
      <c r="G132" s="10"/>
      <c r="H132" s="30">
        <f>F132/F131*1</f>
        <v>3.529190322423497E-2</v>
      </c>
      <c r="I132" s="10"/>
      <c r="J132" s="12">
        <v>656726309</v>
      </c>
      <c r="K132" s="10"/>
      <c r="L132" s="30">
        <f>J132/J131*1</f>
        <v>3.8939963725619073E-2</v>
      </c>
      <c r="M132" s="10"/>
      <c r="N132" s="8">
        <f t="shared" ref="N132:N139" si="27">F132-J132</f>
        <v>0</v>
      </c>
      <c r="O132" s="10"/>
      <c r="P132" s="37">
        <f>N132/F132*1</f>
        <v>0</v>
      </c>
    </row>
    <row r="133" spans="1:16" x14ac:dyDescent="0.3">
      <c r="A133" s="168">
        <v>321505</v>
      </c>
      <c r="B133" s="10" t="s">
        <v>98</v>
      </c>
      <c r="C133" s="10"/>
      <c r="D133" s="14"/>
      <c r="E133" s="10"/>
      <c r="F133" s="12">
        <v>328363154</v>
      </c>
      <c r="G133" s="10"/>
      <c r="H133" s="30">
        <f>F133/F131*1</f>
        <v>1.7645951585247916E-2</v>
      </c>
      <c r="I133" s="10"/>
      <c r="J133" s="12">
        <v>328363154</v>
      </c>
      <c r="K133" s="10"/>
      <c r="L133" s="30">
        <f>J133/J131*1</f>
        <v>1.9469981833162512E-2</v>
      </c>
      <c r="M133" s="10"/>
      <c r="N133" s="8">
        <f t="shared" si="27"/>
        <v>0</v>
      </c>
      <c r="O133" s="10"/>
      <c r="P133" s="37">
        <f>N133/F133*1</f>
        <v>0</v>
      </c>
    </row>
    <row r="134" spans="1:16" x14ac:dyDescent="0.3">
      <c r="A134" s="168">
        <v>321505</v>
      </c>
      <c r="B134" s="10" t="s">
        <v>99</v>
      </c>
      <c r="C134" s="10"/>
      <c r="D134" s="14"/>
      <c r="E134" s="10"/>
      <c r="F134" s="12">
        <v>1804161939.26</v>
      </c>
      <c r="G134" s="10"/>
      <c r="H134" s="30">
        <f>F134/F131*1</f>
        <v>9.6954100496089629E-2</v>
      </c>
      <c r="I134" s="10"/>
      <c r="J134" s="12">
        <v>380488929.25999999</v>
      </c>
      <c r="K134" s="10"/>
      <c r="L134" s="30">
        <f>J134/J131*1</f>
        <v>2.2560730246888955E-2</v>
      </c>
      <c r="M134" s="10"/>
      <c r="N134" s="8">
        <f t="shared" si="27"/>
        <v>1423673010</v>
      </c>
      <c r="O134" s="10"/>
      <c r="P134" s="37">
        <f>N134/F134*1</f>
        <v>0.78910489076381785</v>
      </c>
    </row>
    <row r="135" spans="1:16" x14ac:dyDescent="0.3">
      <c r="A135" s="168">
        <v>322501</v>
      </c>
      <c r="B135" s="10" t="s">
        <v>100</v>
      </c>
      <c r="C135" s="10"/>
      <c r="D135" s="14"/>
      <c r="E135" s="10"/>
      <c r="F135" s="12">
        <v>20482254965.950001</v>
      </c>
      <c r="G135" s="10"/>
      <c r="H135" s="30">
        <f>F135/F131*1</f>
        <v>1.1006986474671803</v>
      </c>
      <c r="I135" s="10"/>
      <c r="J135" s="12">
        <v>20162613145.049999</v>
      </c>
      <c r="K135" s="10"/>
      <c r="L135" s="30">
        <f>J135/J131*1</f>
        <v>1.1955230264453092</v>
      </c>
      <c r="M135" s="10"/>
      <c r="N135" s="8">
        <f t="shared" si="27"/>
        <v>319641820.90000153</v>
      </c>
      <c r="O135" s="10"/>
      <c r="P135" s="37">
        <f>N135/F135*1</f>
        <v>1.5605792498500715E-2</v>
      </c>
    </row>
    <row r="136" spans="1:16" x14ac:dyDescent="0.3">
      <c r="A136" s="168">
        <v>322502</v>
      </c>
      <c r="B136" s="10" t="s">
        <v>101</v>
      </c>
      <c r="C136" s="10"/>
      <c r="D136" s="14"/>
      <c r="E136" s="10"/>
      <c r="F136" s="12">
        <v>-4663093417.8699999</v>
      </c>
      <c r="G136" s="10"/>
      <c r="H136" s="30">
        <f>F136/F131*1</f>
        <v>-0.2505906027727528</v>
      </c>
      <c r="I136" s="10"/>
      <c r="J136" s="12">
        <v>-4663093417.8699999</v>
      </c>
      <c r="K136" s="10"/>
      <c r="L136" s="30">
        <f>J136/J131*1</f>
        <v>-0.27649370225097963</v>
      </c>
      <c r="M136" s="10"/>
      <c r="N136" s="8">
        <f t="shared" si="27"/>
        <v>0</v>
      </c>
      <c r="O136" s="10"/>
      <c r="P136" s="37">
        <f>N136/F136*1</f>
        <v>0</v>
      </c>
    </row>
    <row r="137" spans="1:16" x14ac:dyDescent="0.3">
      <c r="A137" s="6"/>
      <c r="B137" s="10"/>
      <c r="C137" s="10"/>
      <c r="D137" s="14"/>
      <c r="E137" s="10"/>
      <c r="F137" s="12"/>
      <c r="G137" s="10"/>
      <c r="H137" s="30"/>
      <c r="I137" s="10"/>
      <c r="J137" s="12"/>
      <c r="K137" s="10"/>
      <c r="L137" s="30"/>
      <c r="M137" s="10"/>
      <c r="N137" s="8"/>
      <c r="O137" s="10"/>
      <c r="P137" s="37"/>
    </row>
    <row r="138" spans="1:16" x14ac:dyDescent="0.3">
      <c r="A138" s="170">
        <v>3230</v>
      </c>
      <c r="B138" s="46" t="s">
        <v>102</v>
      </c>
      <c r="C138" s="46"/>
      <c r="D138" s="39"/>
      <c r="E138" s="46"/>
      <c r="F138" s="51">
        <f>F139</f>
        <v>666649485.34000039</v>
      </c>
      <c r="G138" s="46"/>
      <c r="H138" s="36">
        <f>F138/F131*1</f>
        <v>3.5825166128840659E-2</v>
      </c>
      <c r="I138" s="46"/>
      <c r="J138" s="51">
        <f>J139</f>
        <v>899360750.13999915</v>
      </c>
      <c r="K138" s="46"/>
      <c r="L138" s="36">
        <f>J138/J131*1</f>
        <v>5.3326742825369471E-2</v>
      </c>
      <c r="M138" s="46"/>
      <c r="N138" s="40">
        <f>F138-J138</f>
        <v>-232711264.79999876</v>
      </c>
      <c r="O138" s="46"/>
      <c r="P138" s="36">
        <f>N138/F138*1</f>
        <v>-0.34907589358043656</v>
      </c>
    </row>
    <row r="139" spans="1:16" x14ac:dyDescent="0.3">
      <c r="A139" s="168">
        <v>323001</v>
      </c>
      <c r="B139" s="6" t="s">
        <v>102</v>
      </c>
      <c r="C139" s="6"/>
      <c r="D139" s="14"/>
      <c r="E139" s="6"/>
      <c r="F139" s="48">
        <f>'ERI Comparativo Junio 2024'!F89</f>
        <v>666649485.34000039</v>
      </c>
      <c r="G139" s="6"/>
      <c r="H139" s="49">
        <f>F139/F131*1</f>
        <v>3.5825166128840659E-2</v>
      </c>
      <c r="I139" s="6"/>
      <c r="J139" s="48">
        <f>'ERI Comparativo Junio 2024'!J89</f>
        <v>899360750.13999915</v>
      </c>
      <c r="K139" s="6"/>
      <c r="L139" s="49">
        <f>J139/J131*1</f>
        <v>5.3326742825369471E-2</v>
      </c>
      <c r="M139" s="6"/>
      <c r="N139" s="48">
        <f t="shared" si="27"/>
        <v>-232711264.79999876</v>
      </c>
      <c r="O139" s="6"/>
      <c r="P139" s="50">
        <f>N139/F139*1</f>
        <v>-0.34907589358043656</v>
      </c>
    </row>
    <row r="140" spans="1:16" x14ac:dyDescent="0.3">
      <c r="A140" s="6"/>
      <c r="D140" s="5"/>
      <c r="F140" s="7"/>
      <c r="J140" s="7"/>
      <c r="N140" s="7"/>
    </row>
    <row r="141" spans="1:16" ht="15" thickBot="1" x14ac:dyDescent="0.35">
      <c r="A141" s="170">
        <v>8</v>
      </c>
      <c r="B141" s="32" t="s">
        <v>147</v>
      </c>
      <c r="C141" s="32"/>
      <c r="D141" s="39"/>
      <c r="E141" s="39"/>
      <c r="F141" s="34">
        <f>F142+F146</f>
        <v>3697978444.21</v>
      </c>
      <c r="G141" s="40"/>
      <c r="H141" s="47">
        <v>1</v>
      </c>
      <c r="I141" s="32"/>
      <c r="J141" s="34">
        <f>J142+J146</f>
        <v>3697978444.21</v>
      </c>
      <c r="K141" s="40"/>
      <c r="L141" s="47">
        <v>1</v>
      </c>
      <c r="M141" s="32"/>
      <c r="N141" s="45">
        <f t="shared" ref="N141:N154" si="28">F141-J141</f>
        <v>0</v>
      </c>
      <c r="O141" s="152"/>
      <c r="P141" s="42">
        <f t="shared" ref="P141:P154" si="29">N141/F141*1</f>
        <v>0</v>
      </c>
    </row>
    <row r="142" spans="1:16" ht="15" thickTop="1" x14ac:dyDescent="0.3">
      <c r="A142" s="284">
        <v>81</v>
      </c>
      <c r="B142" s="31" t="s">
        <v>148</v>
      </c>
      <c r="C142" s="31"/>
      <c r="D142" s="33"/>
      <c r="E142" s="33"/>
      <c r="F142" s="43">
        <f>F143</f>
        <v>593627289.21000004</v>
      </c>
      <c r="G142" s="43"/>
      <c r="H142" s="42">
        <f>H143</f>
        <v>0.16052751473969631</v>
      </c>
      <c r="I142" s="31"/>
      <c r="J142" s="43">
        <f>J143</f>
        <v>593627289.21000004</v>
      </c>
      <c r="K142" s="43"/>
      <c r="L142" s="42">
        <f>L143</f>
        <v>0.16052751473969631</v>
      </c>
      <c r="M142" s="31"/>
      <c r="N142" s="44">
        <f t="shared" si="28"/>
        <v>0</v>
      </c>
      <c r="O142" s="151"/>
      <c r="P142" s="42">
        <f t="shared" si="29"/>
        <v>0</v>
      </c>
    </row>
    <row r="143" spans="1:16" x14ac:dyDescent="0.3">
      <c r="A143" s="168">
        <v>8120</v>
      </c>
      <c r="B143" s="1" t="s">
        <v>154</v>
      </c>
      <c r="D143" s="5"/>
      <c r="E143" s="5"/>
      <c r="F143" s="13">
        <f>F144</f>
        <v>593627289.21000004</v>
      </c>
      <c r="G143" s="19"/>
      <c r="H143" s="30">
        <f>H144</f>
        <v>0.16052751473969631</v>
      </c>
      <c r="J143" s="13">
        <f>J144</f>
        <v>593627289.21000004</v>
      </c>
      <c r="K143" s="19"/>
      <c r="L143" s="30">
        <f>L144</f>
        <v>0.16052751473969631</v>
      </c>
      <c r="N143" s="8">
        <f t="shared" si="28"/>
        <v>0</v>
      </c>
      <c r="O143" s="10"/>
      <c r="P143" s="37">
        <f t="shared" si="29"/>
        <v>0</v>
      </c>
    </row>
    <row r="144" spans="1:16" x14ac:dyDescent="0.3">
      <c r="A144" s="168">
        <v>812004</v>
      </c>
      <c r="B144" s="1" t="s">
        <v>149</v>
      </c>
      <c r="D144" s="5"/>
      <c r="E144" s="5"/>
      <c r="F144" s="7">
        <v>593627289.21000004</v>
      </c>
      <c r="G144" s="19"/>
      <c r="H144" s="30">
        <f>F144/F141*1</f>
        <v>0.16052751473969631</v>
      </c>
      <c r="J144" s="7">
        <v>593627289.21000004</v>
      </c>
      <c r="K144" s="19"/>
      <c r="L144" s="30">
        <f>J144/J141*1</f>
        <v>0.16052751473969631</v>
      </c>
      <c r="N144" s="8">
        <f t="shared" si="28"/>
        <v>0</v>
      </c>
      <c r="O144" s="10"/>
      <c r="P144" s="37">
        <f t="shared" si="29"/>
        <v>0</v>
      </c>
    </row>
    <row r="145" spans="1:16" x14ac:dyDescent="0.3">
      <c r="A145" s="170">
        <v>82</v>
      </c>
      <c r="B145" s="32" t="s">
        <v>150</v>
      </c>
      <c r="C145" s="31"/>
      <c r="D145" s="33"/>
      <c r="E145" s="33"/>
      <c r="F145" s="43">
        <f>F146</f>
        <v>3104351155</v>
      </c>
      <c r="G145" s="43"/>
      <c r="H145" s="47">
        <f>H146</f>
        <v>1</v>
      </c>
      <c r="I145" s="31"/>
      <c r="J145" s="43">
        <f>J146</f>
        <v>3104351155</v>
      </c>
      <c r="K145" s="43"/>
      <c r="L145" s="47">
        <f>L146</f>
        <v>1</v>
      </c>
      <c r="M145" s="31"/>
      <c r="N145" s="44">
        <f t="shared" si="28"/>
        <v>0</v>
      </c>
      <c r="O145" s="151"/>
      <c r="P145" s="42">
        <f t="shared" si="29"/>
        <v>0</v>
      </c>
    </row>
    <row r="146" spans="1:16" x14ac:dyDescent="0.3">
      <c r="A146" s="168">
        <v>8201</v>
      </c>
      <c r="B146" s="1" t="s">
        <v>151</v>
      </c>
      <c r="D146" s="5"/>
      <c r="E146" s="5"/>
      <c r="F146" s="13">
        <f>SUM(F147:F149)</f>
        <v>3104351155</v>
      </c>
      <c r="G146" s="19"/>
      <c r="H146" s="30">
        <f>F146/F145*1</f>
        <v>1</v>
      </c>
      <c r="J146" s="13">
        <f>SUM(J147:J149)</f>
        <v>3104351155</v>
      </c>
      <c r="K146" s="19"/>
      <c r="L146" s="30">
        <f>J146/J145*1</f>
        <v>1</v>
      </c>
      <c r="N146" s="8">
        <f t="shared" si="28"/>
        <v>0</v>
      </c>
      <c r="O146" s="10"/>
      <c r="P146" s="37">
        <f t="shared" si="29"/>
        <v>0</v>
      </c>
    </row>
    <row r="147" spans="1:16" x14ac:dyDescent="0.3">
      <c r="A147" s="168">
        <v>820101</v>
      </c>
      <c r="B147" s="1" t="s">
        <v>152</v>
      </c>
      <c r="D147" s="5"/>
      <c r="E147" s="5"/>
      <c r="F147" s="7">
        <v>973633251</v>
      </c>
      <c r="G147" s="19"/>
      <c r="H147" s="30">
        <f>F147/F146*1</f>
        <v>0.31363502464333809</v>
      </c>
      <c r="J147" s="7">
        <v>973633251</v>
      </c>
      <c r="K147" s="19"/>
      <c r="L147" s="30">
        <f>J147/J146*1</f>
        <v>0.31363502464333809</v>
      </c>
      <c r="N147" s="8">
        <f t="shared" si="28"/>
        <v>0</v>
      </c>
      <c r="O147" s="10"/>
      <c r="P147" s="37">
        <f t="shared" si="29"/>
        <v>0</v>
      </c>
    </row>
    <row r="148" spans="1:16" x14ac:dyDescent="0.3">
      <c r="A148" s="168">
        <v>820102</v>
      </c>
      <c r="B148" s="1" t="s">
        <v>37</v>
      </c>
      <c r="D148" s="5"/>
      <c r="E148" s="5"/>
      <c r="F148" s="7">
        <v>1379181901</v>
      </c>
      <c r="G148" s="19"/>
      <c r="H148" s="30">
        <f>F148/F146*1</f>
        <v>0.44427380542263428</v>
      </c>
      <c r="J148" s="7">
        <v>1379181901</v>
      </c>
      <c r="K148" s="19"/>
      <c r="L148" s="30">
        <f>J148/J146*1</f>
        <v>0.44427380542263428</v>
      </c>
      <c r="N148" s="8">
        <f t="shared" si="28"/>
        <v>0</v>
      </c>
      <c r="O148" s="10"/>
      <c r="P148" s="37">
        <f t="shared" si="29"/>
        <v>0</v>
      </c>
    </row>
    <row r="149" spans="1:16" x14ac:dyDescent="0.3">
      <c r="A149" s="168">
        <v>820104</v>
      </c>
      <c r="B149" s="1" t="s">
        <v>153</v>
      </c>
      <c r="D149" s="5"/>
      <c r="E149" s="5"/>
      <c r="F149" s="7">
        <v>751536003</v>
      </c>
      <c r="G149" s="19"/>
      <c r="H149" s="30">
        <f>F149/F146*1</f>
        <v>0.24209116993402766</v>
      </c>
      <c r="J149" s="7">
        <v>751536003</v>
      </c>
      <c r="K149" s="19"/>
      <c r="L149" s="30">
        <f>J149/J146*1</f>
        <v>0.24209116993402766</v>
      </c>
      <c r="N149" s="8">
        <f t="shared" si="28"/>
        <v>0</v>
      </c>
      <c r="O149" s="10"/>
      <c r="P149" s="37">
        <f t="shared" si="29"/>
        <v>0</v>
      </c>
    </row>
    <row r="150" spans="1:16" x14ac:dyDescent="0.3">
      <c r="A150" s="170">
        <v>89</v>
      </c>
      <c r="B150" s="32" t="s">
        <v>155</v>
      </c>
      <c r="C150" s="32"/>
      <c r="D150" s="39"/>
      <c r="E150" s="39"/>
      <c r="F150" s="40">
        <f>F151+F153</f>
        <v>-3697978444.21</v>
      </c>
      <c r="G150" s="40"/>
      <c r="H150" s="47">
        <v>1</v>
      </c>
      <c r="I150" s="32"/>
      <c r="J150" s="40">
        <f>J151+J153</f>
        <v>-3697978444.21</v>
      </c>
      <c r="K150" s="40"/>
      <c r="L150" s="47">
        <v>1</v>
      </c>
      <c r="M150" s="32"/>
      <c r="N150" s="41">
        <f t="shared" si="28"/>
        <v>0</v>
      </c>
      <c r="O150" s="152"/>
      <c r="P150" s="42">
        <f t="shared" si="29"/>
        <v>0</v>
      </c>
    </row>
    <row r="151" spans="1:16" x14ac:dyDescent="0.3">
      <c r="A151" s="170">
        <v>8905</v>
      </c>
      <c r="B151" s="32" t="s">
        <v>154</v>
      </c>
      <c r="C151" s="32"/>
      <c r="D151" s="39"/>
      <c r="E151" s="39"/>
      <c r="F151" s="40">
        <f>F152</f>
        <v>-593627289.21000004</v>
      </c>
      <c r="G151" s="40"/>
      <c r="H151" s="42">
        <f>H152</f>
        <v>0.16052751473969631</v>
      </c>
      <c r="I151" s="32"/>
      <c r="J151" s="40">
        <f>J152</f>
        <v>-593627289.21000004</v>
      </c>
      <c r="K151" s="40"/>
      <c r="L151" s="42">
        <f>L152</f>
        <v>0.16052751473969631</v>
      </c>
      <c r="M151" s="32"/>
      <c r="N151" s="41">
        <f t="shared" si="28"/>
        <v>0</v>
      </c>
      <c r="O151" s="152"/>
      <c r="P151" s="42">
        <f t="shared" si="29"/>
        <v>0</v>
      </c>
    </row>
    <row r="152" spans="1:16" x14ac:dyDescent="0.3">
      <c r="A152" s="168">
        <v>890506</v>
      </c>
      <c r="B152" s="1" t="s">
        <v>154</v>
      </c>
      <c r="D152" s="5"/>
      <c r="E152" s="5"/>
      <c r="F152" s="7">
        <v>-593627289.21000004</v>
      </c>
      <c r="G152" s="19"/>
      <c r="H152" s="37">
        <f>F152/F150*1</f>
        <v>0.16052751473969631</v>
      </c>
      <c r="J152" s="7">
        <v>-593627289.21000004</v>
      </c>
      <c r="K152" s="19"/>
      <c r="L152" s="37">
        <f>J152/J150*1</f>
        <v>0.16052751473969631</v>
      </c>
      <c r="N152" s="8">
        <f t="shared" si="28"/>
        <v>0</v>
      </c>
      <c r="O152" s="10"/>
      <c r="P152" s="37">
        <f t="shared" si="29"/>
        <v>0</v>
      </c>
    </row>
    <row r="153" spans="1:16" x14ac:dyDescent="0.3">
      <c r="A153" s="170">
        <v>8910</v>
      </c>
      <c r="B153" s="32" t="s">
        <v>156</v>
      </c>
      <c r="C153" s="32"/>
      <c r="D153" s="39"/>
      <c r="E153" s="39"/>
      <c r="F153" s="40">
        <f>F154</f>
        <v>-3104351155</v>
      </c>
      <c r="G153" s="40"/>
      <c r="H153" s="42">
        <f>H154</f>
        <v>0.83947248526030371</v>
      </c>
      <c r="I153" s="32"/>
      <c r="J153" s="40">
        <f>J154</f>
        <v>-3104351155</v>
      </c>
      <c r="K153" s="40"/>
      <c r="L153" s="42">
        <f>L154</f>
        <v>0.83947248526030371</v>
      </c>
      <c r="M153" s="32"/>
      <c r="N153" s="41">
        <f t="shared" si="28"/>
        <v>0</v>
      </c>
      <c r="O153" s="152"/>
      <c r="P153" s="42"/>
    </row>
    <row r="154" spans="1:16" x14ac:dyDescent="0.3">
      <c r="A154" s="168">
        <v>891001</v>
      </c>
      <c r="B154" s="1" t="s">
        <v>156</v>
      </c>
      <c r="D154" s="5"/>
      <c r="E154" s="5"/>
      <c r="F154" s="7">
        <v>-3104351155</v>
      </c>
      <c r="G154" s="19"/>
      <c r="H154" s="30">
        <f>F154/F150*1</f>
        <v>0.83947248526030371</v>
      </c>
      <c r="J154" s="7">
        <v>-3104351155</v>
      </c>
      <c r="K154" s="19"/>
      <c r="L154" s="30">
        <f>J154/J150*1</f>
        <v>0.83947248526030371</v>
      </c>
      <c r="N154" s="8">
        <f t="shared" si="28"/>
        <v>0</v>
      </c>
      <c r="O154" s="10"/>
      <c r="P154" s="37">
        <f t="shared" si="29"/>
        <v>0</v>
      </c>
    </row>
    <row r="155" spans="1:16" x14ac:dyDescent="0.3">
      <c r="D155" s="5"/>
      <c r="E155" s="5"/>
      <c r="F155" s="7"/>
      <c r="G155" s="19"/>
      <c r="J155" s="7"/>
      <c r="K155" s="19"/>
    </row>
    <row r="156" spans="1:16" ht="16.2" thickBot="1" x14ac:dyDescent="0.35">
      <c r="A156" s="319" t="s">
        <v>144</v>
      </c>
      <c r="B156" s="319"/>
      <c r="C156" s="62"/>
      <c r="D156" s="63"/>
      <c r="E156" s="62"/>
      <c r="F156" s="64">
        <f>F63+F129</f>
        <v>47166776650.490005</v>
      </c>
      <c r="G156" s="62"/>
      <c r="H156" s="63"/>
      <c r="I156" s="62"/>
      <c r="J156" s="64">
        <f>J63+J129</f>
        <v>36944393908.289993</v>
      </c>
      <c r="K156" s="62"/>
      <c r="L156" s="63"/>
      <c r="M156" s="62"/>
      <c r="N156" s="64">
        <f>N63+N129</f>
        <v>10222382742.200005</v>
      </c>
      <c r="O156" s="62"/>
      <c r="P156" s="65">
        <f>N156/F156*1</f>
        <v>0.21672845736202764</v>
      </c>
    </row>
    <row r="157" spans="1:16" ht="15" thickTop="1" x14ac:dyDescent="0.3">
      <c r="D157" s="5"/>
      <c r="E157" s="5"/>
      <c r="F157" s="7"/>
      <c r="G157" s="7"/>
      <c r="J157" s="7"/>
      <c r="K157" s="19"/>
    </row>
    <row r="158" spans="1:16" x14ac:dyDescent="0.3">
      <c r="D158" s="5"/>
      <c r="E158" s="5"/>
      <c r="F158" s="76">
        <f>F9-F156</f>
        <v>0</v>
      </c>
      <c r="G158" s="7"/>
      <c r="J158" s="76">
        <f>J9-J156</f>
        <v>0</v>
      </c>
      <c r="K158" s="19"/>
    </row>
    <row r="159" spans="1:16" x14ac:dyDescent="0.3">
      <c r="D159" s="5"/>
      <c r="E159" s="5"/>
      <c r="F159" s="7"/>
      <c r="G159" s="7"/>
      <c r="J159" s="7"/>
      <c r="K159" s="19"/>
    </row>
    <row r="160" spans="1:16" x14ac:dyDescent="0.3">
      <c r="D160" s="5"/>
      <c r="E160" s="5"/>
      <c r="F160" s="7"/>
      <c r="G160" s="7"/>
      <c r="J160" s="7"/>
      <c r="K160" s="19"/>
    </row>
    <row r="161" spans="1:16" x14ac:dyDescent="0.3">
      <c r="D161" s="5"/>
      <c r="E161" s="5"/>
      <c r="F161" s="7"/>
      <c r="G161" s="7"/>
      <c r="J161" s="7"/>
      <c r="K161" s="19"/>
    </row>
    <row r="162" spans="1:16" x14ac:dyDescent="0.3">
      <c r="D162" s="5"/>
      <c r="E162" s="5"/>
      <c r="F162" s="7"/>
      <c r="G162" s="7"/>
      <c r="J162" s="7"/>
      <c r="K162" s="19"/>
    </row>
    <row r="163" spans="1:16" x14ac:dyDescent="0.3">
      <c r="D163" s="5"/>
      <c r="E163" s="5"/>
      <c r="F163" s="7"/>
      <c r="G163" s="7"/>
      <c r="J163" s="7"/>
      <c r="K163" s="19"/>
    </row>
    <row r="164" spans="1:16" x14ac:dyDescent="0.3">
      <c r="D164" s="5"/>
      <c r="E164" s="5"/>
      <c r="F164" s="7"/>
      <c r="G164" s="7"/>
      <c r="J164" s="7"/>
      <c r="K164" s="19"/>
    </row>
    <row r="165" spans="1:16" x14ac:dyDescent="0.3">
      <c r="A165" s="6"/>
      <c r="B165" s="158"/>
      <c r="C165" s="6"/>
      <c r="D165" s="14"/>
      <c r="E165" s="14"/>
      <c r="F165" s="8"/>
      <c r="G165" s="8"/>
      <c r="H165" s="6"/>
      <c r="I165" s="6"/>
      <c r="J165" s="8"/>
      <c r="K165" s="21"/>
      <c r="L165" s="6"/>
      <c r="M165" s="6"/>
      <c r="N165" s="6"/>
      <c r="O165" s="6"/>
      <c r="P165" s="6"/>
    </row>
    <row r="166" spans="1:16" x14ac:dyDescent="0.3">
      <c r="A166" s="6"/>
      <c r="B166" s="98" t="s">
        <v>449</v>
      </c>
      <c r="C166" s="6"/>
      <c r="D166" s="14"/>
      <c r="E166" s="14"/>
      <c r="F166" s="8"/>
      <c r="G166" s="8"/>
      <c r="H166" s="6"/>
      <c r="I166" s="6"/>
      <c r="J166" s="8"/>
      <c r="K166" s="21"/>
      <c r="L166" s="308" t="s">
        <v>462</v>
      </c>
      <c r="M166" s="308"/>
      <c r="N166" s="308"/>
      <c r="O166" s="308"/>
      <c r="P166" s="308"/>
    </row>
    <row r="167" spans="1:16" x14ac:dyDescent="0.3">
      <c r="A167" s="6"/>
      <c r="B167" s="98" t="s">
        <v>157</v>
      </c>
      <c r="C167" s="6"/>
      <c r="D167" s="14"/>
      <c r="E167" s="14"/>
      <c r="F167" s="159"/>
      <c r="G167" s="159"/>
      <c r="H167" s="130"/>
      <c r="I167" s="130"/>
      <c r="J167" s="159"/>
      <c r="K167" s="21"/>
      <c r="L167" s="317" t="s">
        <v>458</v>
      </c>
      <c r="M167" s="317"/>
      <c r="N167" s="317"/>
      <c r="O167" s="317"/>
      <c r="P167" s="317"/>
    </row>
    <row r="168" spans="1:16" x14ac:dyDescent="0.3">
      <c r="A168" s="6"/>
      <c r="B168" s="98"/>
      <c r="C168" s="6"/>
      <c r="D168" s="14"/>
      <c r="E168" s="14"/>
      <c r="F168" s="159"/>
      <c r="G168" s="159"/>
      <c r="H168" s="130"/>
      <c r="I168" s="130"/>
      <c r="J168" s="159"/>
      <c r="K168" s="21"/>
      <c r="L168" s="160"/>
      <c r="M168" s="160"/>
      <c r="N168" s="160"/>
      <c r="O168" s="160"/>
      <c r="P168" s="160"/>
    </row>
    <row r="169" spans="1:16" x14ac:dyDescent="0.3">
      <c r="A169" s="6"/>
      <c r="B169" s="98"/>
      <c r="C169" s="6"/>
      <c r="D169" s="14"/>
      <c r="E169" s="14"/>
      <c r="F169" s="159"/>
      <c r="G169" s="159"/>
      <c r="H169" s="130"/>
      <c r="I169" s="130"/>
      <c r="J169" s="159"/>
      <c r="K169" s="21"/>
      <c r="L169" s="160"/>
      <c r="M169" s="160"/>
      <c r="N169" s="160"/>
      <c r="O169" s="160"/>
      <c r="P169" s="160"/>
    </row>
    <row r="170" spans="1:16" x14ac:dyDescent="0.3">
      <c r="A170" s="6"/>
      <c r="B170" s="98"/>
      <c r="C170" s="6"/>
      <c r="D170" s="14"/>
      <c r="E170" s="14"/>
      <c r="F170" s="159"/>
      <c r="G170" s="159"/>
      <c r="H170" s="130"/>
      <c r="I170" s="130"/>
      <c r="J170" s="159"/>
      <c r="K170" s="21"/>
      <c r="L170" s="160"/>
      <c r="M170" s="160"/>
      <c r="N170" s="160"/>
      <c r="O170" s="160"/>
      <c r="P170" s="160"/>
    </row>
    <row r="171" spans="1:16" x14ac:dyDescent="0.3">
      <c r="A171" s="6"/>
      <c r="B171" s="98"/>
      <c r="C171" s="6"/>
      <c r="D171" s="14"/>
      <c r="E171" s="14"/>
      <c r="F171" s="159"/>
      <c r="G171" s="159"/>
      <c r="H171" s="130"/>
      <c r="I171" s="130"/>
      <c r="J171" s="159"/>
      <c r="K171" s="21"/>
      <c r="L171" s="160"/>
      <c r="M171" s="160"/>
      <c r="N171" s="160">
        <v>36944393908.290001</v>
      </c>
      <c r="O171" s="160"/>
      <c r="P171" s="160"/>
    </row>
    <row r="172" spans="1:16" x14ac:dyDescent="0.3">
      <c r="A172" s="6"/>
      <c r="B172" s="6"/>
      <c r="C172" s="61"/>
      <c r="D172" s="61"/>
      <c r="E172" s="61"/>
      <c r="F172" s="321"/>
      <c r="G172" s="321"/>
      <c r="H172" s="321"/>
      <c r="I172" s="321"/>
      <c r="J172" s="321"/>
      <c r="K172" s="161"/>
      <c r="L172" s="6"/>
      <c r="M172" s="6"/>
      <c r="N172" s="291">
        <v>19179938038.709999</v>
      </c>
      <c r="O172" s="6"/>
      <c r="P172" s="6"/>
    </row>
    <row r="173" spans="1:16" x14ac:dyDescent="0.3">
      <c r="A173" s="6"/>
      <c r="B173" s="6"/>
      <c r="C173" s="72"/>
      <c r="D173" s="72"/>
      <c r="E173" s="72"/>
      <c r="F173" s="317" t="s">
        <v>158</v>
      </c>
      <c r="G173" s="317"/>
      <c r="H173" s="317"/>
      <c r="I173" s="317"/>
      <c r="J173" s="317"/>
      <c r="K173" s="162"/>
      <c r="L173" s="6"/>
      <c r="M173" s="6"/>
      <c r="N173" s="291">
        <v>16865098119.440001</v>
      </c>
      <c r="O173" s="6"/>
      <c r="P173" s="6"/>
    </row>
    <row r="174" spans="1:16" x14ac:dyDescent="0.3">
      <c r="A174" s="6"/>
      <c r="B174" s="6"/>
      <c r="C174" s="72"/>
      <c r="D174" s="72"/>
      <c r="E174" s="72"/>
      <c r="F174" s="316" t="s">
        <v>248</v>
      </c>
      <c r="G174" s="316"/>
      <c r="H174" s="316"/>
      <c r="I174" s="316"/>
      <c r="J174" s="316"/>
      <c r="K174" s="163"/>
      <c r="L174" s="163"/>
      <c r="M174" s="163"/>
      <c r="N174" s="163">
        <f>N172+N173</f>
        <v>36045036158.150002</v>
      </c>
      <c r="O174" s="163"/>
      <c r="P174" s="163"/>
    </row>
    <row r="175" spans="1:16" x14ac:dyDescent="0.3">
      <c r="A175" s="6"/>
      <c r="B175" s="6"/>
      <c r="C175" s="6"/>
      <c r="D175" s="14"/>
      <c r="E175" s="14"/>
      <c r="F175" s="317" t="s">
        <v>459</v>
      </c>
      <c r="G175" s="317"/>
      <c r="H175" s="317"/>
      <c r="I175" s="317"/>
      <c r="J175" s="317"/>
      <c r="K175" s="21"/>
      <c r="L175" s="6"/>
      <c r="M175" s="6"/>
      <c r="N175" s="167">
        <f>N171-N174</f>
        <v>899357750.13999939</v>
      </c>
      <c r="O175" s="6"/>
      <c r="P175" s="6"/>
    </row>
    <row r="176" spans="1:16" x14ac:dyDescent="0.3">
      <c r="B176" s="6"/>
      <c r="C176" s="6"/>
      <c r="D176" s="14"/>
      <c r="E176" s="14"/>
      <c r="F176" s="6"/>
      <c r="G176" s="6"/>
      <c r="H176" s="6"/>
      <c r="I176" s="6"/>
      <c r="J176" s="6"/>
      <c r="K176" s="21"/>
      <c r="L176" s="6"/>
      <c r="M176" s="6"/>
      <c r="N176" s="6"/>
      <c r="O176" s="6"/>
      <c r="P176" s="6"/>
    </row>
    <row r="177" spans="2:16" x14ac:dyDescent="0.3">
      <c r="B177" s="6"/>
      <c r="C177" s="6"/>
      <c r="D177" s="14"/>
      <c r="E177" s="14"/>
      <c r="F177" s="6"/>
      <c r="G177" s="6"/>
      <c r="H177" s="6"/>
      <c r="I177" s="6"/>
      <c r="J177" s="6"/>
      <c r="K177" s="21"/>
      <c r="L177" s="6"/>
      <c r="M177" s="6"/>
      <c r="N177" s="6"/>
      <c r="O177" s="6"/>
      <c r="P177" s="6"/>
    </row>
    <row r="178" spans="2:16" x14ac:dyDescent="0.3">
      <c r="D178" s="5"/>
      <c r="E178" s="5"/>
      <c r="K178" s="19"/>
    </row>
    <row r="179" spans="2:16" x14ac:dyDescent="0.3">
      <c r="D179" s="5"/>
      <c r="E179" s="5"/>
      <c r="K179" s="19"/>
      <c r="N179" s="292">
        <v>17343902226.110001</v>
      </c>
    </row>
    <row r="180" spans="2:16" x14ac:dyDescent="0.3">
      <c r="N180" s="292">
        <v>16444541475.969999</v>
      </c>
    </row>
    <row r="181" spans="2:16" x14ac:dyDescent="0.3">
      <c r="N181" s="293">
        <f>N179-N180</f>
        <v>899360750.1400013</v>
      </c>
    </row>
  </sheetData>
  <mergeCells count="21">
    <mergeCell ref="F174:J174"/>
    <mergeCell ref="F175:J175"/>
    <mergeCell ref="F172:J172"/>
    <mergeCell ref="F173:J173"/>
    <mergeCell ref="R9:S9"/>
    <mergeCell ref="R18:S18"/>
    <mergeCell ref="L167:P167"/>
    <mergeCell ref="A7:B7"/>
    <mergeCell ref="L166:P166"/>
    <mergeCell ref="A156:B156"/>
    <mergeCell ref="A61:B61"/>
    <mergeCell ref="A1:P1"/>
    <mergeCell ref="A2:P2"/>
    <mergeCell ref="A3:P3"/>
    <mergeCell ref="A4:P4"/>
    <mergeCell ref="A5:P5"/>
    <mergeCell ref="A127:B127"/>
    <mergeCell ref="A33:B33"/>
    <mergeCell ref="A59:B59"/>
    <mergeCell ref="A112:B112"/>
    <mergeCell ref="A125:B125"/>
  </mergeCells>
  <printOptions horizontalCentered="1"/>
  <pageMargins left="0.11811023622047245" right="0.11811023622047245" top="0.35433070866141736" bottom="0.15748031496062992" header="0.31496062992125984" footer="0.31496062992125984"/>
  <pageSetup scale="60" orientation="landscape" r:id="rId1"/>
  <ignoredErrors>
    <ignoredError sqref="H66 H12 L12" formula="1"/>
    <ignoredError sqref="F75" formulaRange="1"/>
    <ignoredError sqref="P76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T110"/>
  <sheetViews>
    <sheetView tabSelected="1" topLeftCell="A11" zoomScale="94" zoomScaleNormal="94" workbookViewId="0">
      <selection activeCell="S27" sqref="S27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664062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6640625" style="1" customWidth="1"/>
    <col min="12" max="12" width="10.3320312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18.88671875" style="1" bestFit="1" customWidth="1"/>
    <col min="18" max="18" width="24.109375" style="1" bestFit="1" customWidth="1"/>
    <col min="19" max="19" width="21.5546875" style="1" bestFit="1" customWidth="1"/>
    <col min="20" max="20" width="20" style="1" bestFit="1" customWidth="1"/>
    <col min="21" max="16384" width="11.44140625" style="1"/>
  </cols>
  <sheetData>
    <row r="1" spans="1:20" ht="17.399999999999999" x14ac:dyDescent="0.3">
      <c r="A1" s="312" t="s">
        <v>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20" ht="17.399999999999999" x14ac:dyDescent="0.3">
      <c r="A2" s="312" t="s">
        <v>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20" ht="17.399999999999999" x14ac:dyDescent="0.3">
      <c r="A3" s="312" t="s">
        <v>103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20" ht="17.399999999999999" x14ac:dyDescent="0.3">
      <c r="A4" s="312" t="s">
        <v>483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</row>
    <row r="5" spans="1:20" ht="17.399999999999999" x14ac:dyDescent="0.3">
      <c r="A5" s="312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</row>
    <row r="6" spans="1:20" ht="17.399999999999999" x14ac:dyDescent="0.3">
      <c r="A6" s="4"/>
      <c r="B6" s="2"/>
    </row>
    <row r="7" spans="1:20" ht="49.5" customHeight="1" x14ac:dyDescent="0.3">
      <c r="A7" s="318" t="s">
        <v>0</v>
      </c>
      <c r="B7" s="318"/>
      <c r="C7" s="54"/>
      <c r="D7" s="55" t="s">
        <v>7</v>
      </c>
      <c r="E7" s="54"/>
      <c r="F7" s="54" t="s">
        <v>447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20" ht="16.2" thickBot="1" x14ac:dyDescent="0.35">
      <c r="A9" s="324" t="s">
        <v>160</v>
      </c>
      <c r="B9" s="324"/>
      <c r="C9" s="24"/>
      <c r="D9" s="24"/>
      <c r="E9" s="24"/>
      <c r="F9" s="25">
        <f>F11</f>
        <v>18429382847</v>
      </c>
      <c r="G9" s="24"/>
      <c r="H9" s="26">
        <v>1</v>
      </c>
      <c r="I9" s="24"/>
      <c r="J9" s="25">
        <f>J11</f>
        <v>16895207585</v>
      </c>
      <c r="K9" s="24"/>
      <c r="L9" s="26">
        <v>1</v>
      </c>
      <c r="M9" s="24"/>
      <c r="N9" s="25">
        <f>F9-J9</f>
        <v>1534175262</v>
      </c>
      <c r="O9" s="24"/>
      <c r="P9" s="26">
        <v>1</v>
      </c>
      <c r="R9" s="310">
        <v>2024</v>
      </c>
      <c r="S9" s="310"/>
    </row>
    <row r="10" spans="1:20" ht="15.6" thickTop="1" thickBot="1" x14ac:dyDescent="0.35">
      <c r="A10" s="3" t="s">
        <v>451</v>
      </c>
      <c r="C10" s="5"/>
      <c r="F10" s="7"/>
      <c r="J10" s="7"/>
    </row>
    <row r="11" spans="1:20" ht="15" thickBot="1" x14ac:dyDescent="0.35">
      <c r="A11" s="106">
        <v>4</v>
      </c>
      <c r="B11" s="32" t="s">
        <v>104</v>
      </c>
      <c r="C11" s="5"/>
      <c r="D11" s="31"/>
      <c r="E11" s="5"/>
      <c r="F11" s="34">
        <f>F12+F20</f>
        <v>18429382847</v>
      </c>
      <c r="G11" s="5"/>
      <c r="H11" s="59">
        <f>F11/F9*1</f>
        <v>1</v>
      </c>
      <c r="I11" s="5"/>
      <c r="J11" s="34">
        <f>J12+J20</f>
        <v>16895207585</v>
      </c>
      <c r="K11" s="5"/>
      <c r="L11" s="59">
        <f>J11/J9*1</f>
        <v>1</v>
      </c>
      <c r="M11" s="5"/>
      <c r="N11" s="34">
        <f>F11-J11</f>
        <v>1534175262</v>
      </c>
      <c r="O11" s="5"/>
      <c r="P11" s="59">
        <f>N11/N9*1</f>
        <v>1</v>
      </c>
      <c r="R11" s="246" t="s">
        <v>470</v>
      </c>
      <c r="S11" s="244">
        <f>F9</f>
        <v>18429382847</v>
      </c>
      <c r="T11" s="290">
        <f>S11+S12</f>
        <v>18911533491.43</v>
      </c>
    </row>
    <row r="12" spans="1:20" ht="15.6" thickTop="1" thickBot="1" x14ac:dyDescent="0.35">
      <c r="A12" s="169">
        <v>43</v>
      </c>
      <c r="B12" s="3" t="s">
        <v>105</v>
      </c>
      <c r="C12" s="5"/>
      <c r="F12" s="9">
        <f>F13+F16</f>
        <v>24560322847</v>
      </c>
      <c r="H12" s="28">
        <f>F12/F9*1</f>
        <v>1.3326720189655192</v>
      </c>
      <c r="J12" s="9">
        <f>J13+J16</f>
        <v>22515057335</v>
      </c>
      <c r="L12" s="28">
        <f>J12/J9*1</f>
        <v>1.332629813615871</v>
      </c>
      <c r="N12" s="16">
        <f>F12-J12</f>
        <v>2045265512</v>
      </c>
      <c r="P12" s="28">
        <f t="shared" ref="P12:P18" si="0">N12/F12*1</f>
        <v>8.3275188389871899E-2</v>
      </c>
      <c r="R12" s="247" t="s">
        <v>118</v>
      </c>
      <c r="S12" s="245">
        <f>F55</f>
        <v>482150644.42999995</v>
      </c>
      <c r="T12" s="290"/>
    </row>
    <row r="13" spans="1:20" ht="15" thickBot="1" x14ac:dyDescent="0.35">
      <c r="A13" s="170">
        <v>434001</v>
      </c>
      <c r="B13" s="32" t="s">
        <v>108</v>
      </c>
      <c r="C13" s="33"/>
      <c r="D13" s="31"/>
      <c r="E13" s="31"/>
      <c r="F13" s="149">
        <f>SUM(F14:F15)</f>
        <v>24523760000</v>
      </c>
      <c r="G13" s="31"/>
      <c r="H13" s="123">
        <f>F13/F12*1</f>
        <v>0.99851130430052693</v>
      </c>
      <c r="I13" s="31"/>
      <c r="J13" s="149">
        <f>SUM(J14:J15)</f>
        <v>22479399000</v>
      </c>
      <c r="K13" s="31"/>
      <c r="L13" s="123">
        <f>J13/J12*1</f>
        <v>0.99841624498354842</v>
      </c>
      <c r="M13" s="31"/>
      <c r="N13" s="34">
        <f>F13-J13</f>
        <v>2044361000</v>
      </c>
      <c r="O13" s="31"/>
      <c r="P13" s="123">
        <f t="shared" si="0"/>
        <v>8.3362461547495159E-2</v>
      </c>
      <c r="R13" s="247" t="s">
        <v>471</v>
      </c>
      <c r="S13" s="245">
        <f>-F24</f>
        <v>-15698187175.4</v>
      </c>
      <c r="T13" s="290">
        <f>S13+S14+S15+S16</f>
        <v>-18244884006.09</v>
      </c>
    </row>
    <row r="14" spans="1:20" x14ac:dyDescent="0.3">
      <c r="A14" s="168">
        <v>43400101</v>
      </c>
      <c r="B14" s="6" t="s">
        <v>106</v>
      </c>
      <c r="C14" s="14"/>
      <c r="E14" s="6"/>
      <c r="F14" s="285">
        <v>3143020000</v>
      </c>
      <c r="G14" s="6"/>
      <c r="H14" s="30">
        <f>F14/F13*1</f>
        <v>0.12816223939559024</v>
      </c>
      <c r="J14" s="8">
        <v>2899809000</v>
      </c>
      <c r="L14" s="30">
        <f>J14/J13*1</f>
        <v>0.1289985110367052</v>
      </c>
      <c r="N14" s="8">
        <f>F14-J14</f>
        <v>243211000</v>
      </c>
      <c r="P14" s="30">
        <f t="shared" si="0"/>
        <v>7.7381308423108988E-2</v>
      </c>
      <c r="R14" s="247" t="s">
        <v>453</v>
      </c>
      <c r="S14" s="245">
        <f>-F38-S15</f>
        <v>-2215542918.5599999</v>
      </c>
    </row>
    <row r="15" spans="1:20" x14ac:dyDescent="0.3">
      <c r="A15" s="168">
        <v>43400102</v>
      </c>
      <c r="B15" s="6" t="s">
        <v>107</v>
      </c>
      <c r="C15" s="14"/>
      <c r="E15" s="6"/>
      <c r="F15" s="8">
        <v>21380740000</v>
      </c>
      <c r="G15" s="6"/>
      <c r="H15" s="30">
        <f>F15/F13*1</f>
        <v>0.87183776060440976</v>
      </c>
      <c r="J15" s="8">
        <v>19579590000</v>
      </c>
      <c r="L15" s="30">
        <f>J15/J13*1</f>
        <v>0.87100148896329477</v>
      </c>
      <c r="N15" s="8">
        <f>F15-J15</f>
        <v>1801150000</v>
      </c>
      <c r="P15" s="30">
        <f t="shared" si="0"/>
        <v>8.4241705385314072E-2</v>
      </c>
      <c r="R15" s="248" t="s">
        <v>472</v>
      </c>
      <c r="S15" s="245">
        <f>-F49</f>
        <v>-189061404</v>
      </c>
    </row>
    <row r="16" spans="1:20" ht="15" thickBot="1" x14ac:dyDescent="0.35">
      <c r="A16" s="106">
        <v>43400</v>
      </c>
      <c r="B16" s="32" t="s">
        <v>109</v>
      </c>
      <c r="C16" s="33"/>
      <c r="D16" s="31"/>
      <c r="E16" s="31"/>
      <c r="F16" s="34">
        <f>SUM(F17:F19)</f>
        <v>36562847</v>
      </c>
      <c r="G16" s="31"/>
      <c r="H16" s="123">
        <f>F16/F13*1</f>
        <v>1.4909152185472374E-3</v>
      </c>
      <c r="I16" s="31"/>
      <c r="J16" s="34">
        <f>SUM(J17:J19)</f>
        <v>35658335</v>
      </c>
      <c r="K16" s="31"/>
      <c r="L16" s="123">
        <f>J16/J13*1</f>
        <v>1.5862672752060675E-3</v>
      </c>
      <c r="M16" s="31"/>
      <c r="N16" s="34">
        <f>SUM(N17:N19)</f>
        <v>904512</v>
      </c>
      <c r="O16" s="31"/>
      <c r="P16" s="123">
        <f t="shared" si="0"/>
        <v>2.4738554959902331E-2</v>
      </c>
      <c r="R16" s="248" t="s">
        <v>473</v>
      </c>
      <c r="S16" s="245">
        <f>-F75</f>
        <v>-142092508.13000003</v>
      </c>
    </row>
    <row r="17" spans="1:20" ht="15.6" thickTop="1" thickBot="1" x14ac:dyDescent="0.35">
      <c r="A17" s="168">
        <v>43400202</v>
      </c>
      <c r="B17" s="6" t="s">
        <v>110</v>
      </c>
      <c r="C17" s="14"/>
      <c r="E17" s="6"/>
      <c r="F17" s="8">
        <v>25510076</v>
      </c>
      <c r="G17" s="6"/>
      <c r="H17" s="30">
        <f>F17/F16*1</f>
        <v>0.69770485870534094</v>
      </c>
      <c r="J17" s="8">
        <v>27898052</v>
      </c>
      <c r="L17" s="30">
        <f>J17/J16*1</f>
        <v>0.7823711342663644</v>
      </c>
      <c r="N17" s="8">
        <f t="shared" ref="N17:N19" si="1">F17-J17</f>
        <v>-2387976</v>
      </c>
      <c r="P17" s="30">
        <f t="shared" si="0"/>
        <v>-9.3609129192715856E-2</v>
      </c>
      <c r="R17" s="249" t="s">
        <v>466</v>
      </c>
      <c r="S17" s="250">
        <f>SUM(S11:S16)</f>
        <v>666649485.34000075</v>
      </c>
    </row>
    <row r="18" spans="1:20" x14ac:dyDescent="0.3">
      <c r="A18" s="168">
        <v>43400206</v>
      </c>
      <c r="B18" s="6" t="s">
        <v>111</v>
      </c>
      <c r="C18" s="14"/>
      <c r="E18" s="6"/>
      <c r="F18" s="8">
        <v>11052771</v>
      </c>
      <c r="G18" s="6"/>
      <c r="H18" s="30">
        <f>F18/F17*1</f>
        <v>0.43327079856602546</v>
      </c>
      <c r="J18" s="8">
        <v>7760283</v>
      </c>
      <c r="L18" s="30">
        <f>J18/J17*1</f>
        <v>0.27816576583913455</v>
      </c>
      <c r="N18" s="8">
        <f t="shared" si="1"/>
        <v>3292488</v>
      </c>
      <c r="P18" s="30">
        <f t="shared" si="0"/>
        <v>0.29788801378405472</v>
      </c>
    </row>
    <row r="19" spans="1:20" ht="15.6" x14ac:dyDescent="0.3">
      <c r="A19" s="168">
        <v>43400208</v>
      </c>
      <c r="B19" s="6" t="s">
        <v>450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  <c r="R19" s="310">
        <v>2023</v>
      </c>
      <c r="S19" s="310"/>
    </row>
    <row r="20" spans="1:20" ht="15" thickBot="1" x14ac:dyDescent="0.35">
      <c r="A20" s="170">
        <v>459508</v>
      </c>
      <c r="B20" s="32" t="s">
        <v>112</v>
      </c>
      <c r="C20" s="33"/>
      <c r="D20" s="31"/>
      <c r="E20" s="31"/>
      <c r="F20" s="34">
        <f>SUM(F21:F22)</f>
        <v>-6130940000</v>
      </c>
      <c r="G20" s="31"/>
      <c r="H20" s="123">
        <f>F20/F12*1</f>
        <v>-0.24962782607513173</v>
      </c>
      <c r="I20" s="31"/>
      <c r="J20" s="34">
        <f>SUM(J21:J22)</f>
        <v>-5619849750</v>
      </c>
      <c r="K20" s="31"/>
      <c r="L20" s="123">
        <f>J20/J12*1</f>
        <v>-0.2496040612458871</v>
      </c>
      <c r="M20" s="31"/>
      <c r="N20" s="34">
        <f>SUM(N21:N22)</f>
        <v>-511090250</v>
      </c>
      <c r="O20" s="31"/>
      <c r="P20" s="123">
        <f>N20/F20*1</f>
        <v>8.3362461547495159E-2</v>
      </c>
    </row>
    <row r="21" spans="1:20" ht="15" thickTop="1" x14ac:dyDescent="0.3">
      <c r="A21" s="168">
        <v>43950801</v>
      </c>
      <c r="B21" s="10" t="s">
        <v>113</v>
      </c>
      <c r="C21" s="14"/>
      <c r="E21" s="6"/>
      <c r="F21" s="12">
        <v>-1226188000</v>
      </c>
      <c r="G21" s="6"/>
      <c r="H21" s="30">
        <f>F21/F20*1</f>
        <v>0.2</v>
      </c>
      <c r="I21" s="6"/>
      <c r="J21" s="12">
        <v>-1123969950</v>
      </c>
      <c r="L21" s="30">
        <f>J21/J20*1</f>
        <v>0.2</v>
      </c>
      <c r="N21" s="8">
        <f t="shared" ref="N21:N22" si="2">F21-J21</f>
        <v>-102218050</v>
      </c>
      <c r="P21" s="30">
        <f>N21/F21*1</f>
        <v>8.3362461547495159E-2</v>
      </c>
      <c r="R21" s="246" t="s">
        <v>470</v>
      </c>
      <c r="S21" s="244">
        <f>J9</f>
        <v>16895207585</v>
      </c>
    </row>
    <row r="22" spans="1:20" x14ac:dyDescent="0.3">
      <c r="A22" s="168">
        <v>43950802</v>
      </c>
      <c r="B22" s="10" t="s">
        <v>114</v>
      </c>
      <c r="C22" s="14"/>
      <c r="E22" s="6"/>
      <c r="F22" s="12">
        <v>-4904752000</v>
      </c>
      <c r="G22" s="6"/>
      <c r="H22" s="30">
        <f>F22/F20*1</f>
        <v>0.8</v>
      </c>
      <c r="I22" s="6"/>
      <c r="J22" s="12">
        <v>-4495879800</v>
      </c>
      <c r="L22" s="30">
        <f>J22/J20*1</f>
        <v>0.8</v>
      </c>
      <c r="N22" s="8">
        <f t="shared" si="2"/>
        <v>-408872200</v>
      </c>
      <c r="P22" s="30">
        <f>N22/F22*1</f>
        <v>8.3362461547495159E-2</v>
      </c>
      <c r="R22" s="247" t="s">
        <v>118</v>
      </c>
      <c r="S22" s="245">
        <f>J55</f>
        <v>448694641.11000001</v>
      </c>
      <c r="T22" s="290"/>
    </row>
    <row r="23" spans="1:20" x14ac:dyDescent="0.3">
      <c r="A23" s="105"/>
      <c r="C23" s="5"/>
      <c r="D23" s="7"/>
      <c r="F23" s="7"/>
      <c r="R23" s="247" t="s">
        <v>471</v>
      </c>
      <c r="S23" s="245">
        <f>-J24</f>
        <v>-14405521145.620001</v>
      </c>
      <c r="T23" s="290"/>
    </row>
    <row r="24" spans="1:20" ht="15" thickBot="1" x14ac:dyDescent="0.35">
      <c r="A24" s="325" t="s">
        <v>161</v>
      </c>
      <c r="B24" s="325"/>
      <c r="C24" s="3"/>
      <c r="D24" s="56"/>
      <c r="E24" s="3"/>
      <c r="F24" s="23">
        <f>F25</f>
        <v>15698187175.4</v>
      </c>
      <c r="G24" s="3"/>
      <c r="H24" s="57">
        <f>F24/F9*1</f>
        <v>0.85180210893255204</v>
      </c>
      <c r="I24" s="3"/>
      <c r="J24" s="23">
        <f>J25</f>
        <v>14405521145.620001</v>
      </c>
      <c r="K24" s="3"/>
      <c r="L24" s="57">
        <f>J24/J9*1</f>
        <v>0.85263948804095147</v>
      </c>
      <c r="M24" s="3"/>
      <c r="N24" s="23">
        <f>N25</f>
        <v>1292666029.7799988</v>
      </c>
      <c r="O24" s="3"/>
      <c r="P24" s="57">
        <f>N24/F24*1</f>
        <v>8.2344923992604957E-2</v>
      </c>
      <c r="R24" s="247" t="s">
        <v>453</v>
      </c>
      <c r="S24" s="245">
        <f>-J38+J49</f>
        <v>-1732076797</v>
      </c>
    </row>
    <row r="25" spans="1:20" ht="15.6" thickTop="1" thickBot="1" x14ac:dyDescent="0.35">
      <c r="A25" s="106">
        <v>56</v>
      </c>
      <c r="B25" s="32" t="s">
        <v>141</v>
      </c>
      <c r="C25" s="33"/>
      <c r="D25" s="31"/>
      <c r="E25" s="31"/>
      <c r="F25" s="34">
        <f>F26</f>
        <v>15698187175.4</v>
      </c>
      <c r="G25" s="31"/>
      <c r="H25" s="123">
        <f>F25/F14*1</f>
        <v>4.9946189255556757</v>
      </c>
      <c r="I25" s="31"/>
      <c r="J25" s="34">
        <f>J26</f>
        <v>14405521145.620001</v>
      </c>
      <c r="K25" s="31"/>
      <c r="L25" s="123">
        <f>J25/J14*1</f>
        <v>4.9677482708757719</v>
      </c>
      <c r="M25" s="31"/>
      <c r="N25" s="34">
        <f>N26</f>
        <v>1292666029.7799988</v>
      </c>
      <c r="O25" s="31"/>
      <c r="P25" s="123">
        <f>N25/F25*1</f>
        <v>8.2344923992604957E-2</v>
      </c>
      <c r="R25" s="248" t="s">
        <v>472</v>
      </c>
      <c r="S25" s="245">
        <f>-J49</f>
        <v>-189061404</v>
      </c>
    </row>
    <row r="26" spans="1:20" ht="15.6" thickTop="1" thickBot="1" x14ac:dyDescent="0.35">
      <c r="A26" s="106">
        <v>5618</v>
      </c>
      <c r="B26" s="32" t="s">
        <v>105</v>
      </c>
      <c r="C26" s="33"/>
      <c r="D26" s="31"/>
      <c r="E26" s="31"/>
      <c r="F26" s="34">
        <f>SUM(F27:F34)</f>
        <v>15698187175.4</v>
      </c>
      <c r="G26" s="31"/>
      <c r="H26" s="123">
        <f>F26/F14*1</f>
        <v>4.9946189255556757</v>
      </c>
      <c r="I26" s="31"/>
      <c r="J26" s="34">
        <f>SUM(J27:J34)</f>
        <v>14405521145.620001</v>
      </c>
      <c r="K26" s="31"/>
      <c r="L26" s="123">
        <f>J26/J14*1</f>
        <v>4.9677482708757719</v>
      </c>
      <c r="M26" s="31"/>
      <c r="N26" s="34">
        <f>F26-J26</f>
        <v>1292666029.7799988</v>
      </c>
      <c r="O26" s="31"/>
      <c r="P26" s="123">
        <f>N26/F26*1</f>
        <v>8.2344923992604957E-2</v>
      </c>
      <c r="R26" s="248" t="s">
        <v>473</v>
      </c>
      <c r="S26" s="245">
        <f>-J75</f>
        <v>-117882129.34999999</v>
      </c>
    </row>
    <row r="27" spans="1:20" ht="15.6" thickTop="1" thickBot="1" x14ac:dyDescent="0.35">
      <c r="A27" s="104">
        <v>561802</v>
      </c>
      <c r="B27" s="10" t="s">
        <v>131</v>
      </c>
      <c r="C27" s="14"/>
      <c r="E27" s="6"/>
      <c r="F27" s="12">
        <v>1388750000</v>
      </c>
      <c r="G27" s="6"/>
      <c r="H27" s="30">
        <f>F27/F25*1</f>
        <v>8.8465628832369539E-2</v>
      </c>
      <c r="I27" s="6"/>
      <c r="J27" s="12">
        <v>0</v>
      </c>
      <c r="K27" s="6"/>
      <c r="L27" s="30">
        <f>J27/J25*1</f>
        <v>0</v>
      </c>
      <c r="M27" s="6"/>
      <c r="N27" s="8">
        <f t="shared" ref="N27:N34" si="3">F27-J27</f>
        <v>1388750000</v>
      </c>
      <c r="P27" s="30">
        <v>0</v>
      </c>
      <c r="R27" s="249" t="s">
        <v>466</v>
      </c>
      <c r="S27" s="250">
        <f>SUM(S21:S26)</f>
        <v>899360750.13999975</v>
      </c>
    </row>
    <row r="28" spans="1:20" x14ac:dyDescent="0.3">
      <c r="A28" s="104">
        <v>561802</v>
      </c>
      <c r="B28" s="10" t="s">
        <v>132</v>
      </c>
      <c r="C28" s="14"/>
      <c r="E28" s="6"/>
      <c r="F28" s="12">
        <v>5948131678</v>
      </c>
      <c r="G28" s="6"/>
      <c r="H28" s="30">
        <f>F28/F25*1</f>
        <v>0.37890564123996934</v>
      </c>
      <c r="I28" s="6"/>
      <c r="J28" s="12">
        <v>5301076553.7200003</v>
      </c>
      <c r="K28" s="6"/>
      <c r="L28" s="30">
        <f>J28/J25*1</f>
        <v>0.36798922441843018</v>
      </c>
      <c r="M28" s="6"/>
      <c r="N28" s="8">
        <f t="shared" si="3"/>
        <v>647055124.27999973</v>
      </c>
      <c r="P28" s="30">
        <f>N28/F28*1</f>
        <v>0.10878291862186305</v>
      </c>
    </row>
    <row r="29" spans="1:20" x14ac:dyDescent="0.3">
      <c r="A29" s="104">
        <v>561805</v>
      </c>
      <c r="B29" s="10" t="s">
        <v>133</v>
      </c>
      <c r="C29" s="14"/>
      <c r="E29" s="6"/>
      <c r="F29" s="12">
        <v>5555000</v>
      </c>
      <c r="G29" s="6"/>
      <c r="H29" s="30">
        <f>F29/F26*1</f>
        <v>3.5386251532947818E-4</v>
      </c>
      <c r="I29" s="6"/>
      <c r="J29" s="12">
        <v>0</v>
      </c>
      <c r="K29" s="6"/>
      <c r="L29" s="30">
        <f>J29/J26*1</f>
        <v>0</v>
      </c>
      <c r="M29" s="6"/>
      <c r="N29" s="8">
        <f t="shared" si="3"/>
        <v>5555000</v>
      </c>
      <c r="P29" s="30">
        <v>0</v>
      </c>
    </row>
    <row r="30" spans="1:20" x14ac:dyDescent="0.3">
      <c r="A30" s="104">
        <v>561807</v>
      </c>
      <c r="B30" s="10" t="s">
        <v>134</v>
      </c>
      <c r="C30" s="14"/>
      <c r="E30" s="6"/>
      <c r="F30" s="12">
        <v>1170053119</v>
      </c>
      <c r="G30" s="6"/>
      <c r="H30" s="30">
        <f>F30/F25*1</f>
        <v>7.45342825847779E-2</v>
      </c>
      <c r="I30" s="6"/>
      <c r="J30" s="12">
        <v>1082402193</v>
      </c>
      <c r="K30" s="6"/>
      <c r="L30" s="30">
        <f>J30/J25*1</f>
        <v>7.5138010076720094E-2</v>
      </c>
      <c r="M30" s="6"/>
      <c r="N30" s="8">
        <f t="shared" si="3"/>
        <v>87650926</v>
      </c>
      <c r="P30" s="30">
        <f t="shared" ref="P30:P34" si="4">N30/F30*1</f>
        <v>7.4911920302312363E-2</v>
      </c>
      <c r="S30" s="294"/>
    </row>
    <row r="31" spans="1:20" x14ac:dyDescent="0.3">
      <c r="A31" s="104">
        <v>561809</v>
      </c>
      <c r="B31" s="10" t="s">
        <v>135</v>
      </c>
      <c r="C31" s="14"/>
      <c r="E31" s="6"/>
      <c r="F31" s="12">
        <v>166666656.40000001</v>
      </c>
      <c r="G31" s="6"/>
      <c r="H31" s="30">
        <f>F31/F25*1</f>
        <v>1.0616936499596377E-2</v>
      </c>
      <c r="I31" s="6"/>
      <c r="J31" s="12">
        <v>165363983</v>
      </c>
      <c r="K31" s="6"/>
      <c r="L31" s="30">
        <f>J31/J25*1</f>
        <v>1.1479208653987428E-2</v>
      </c>
      <c r="M31" s="6"/>
      <c r="N31" s="8">
        <f t="shared" si="3"/>
        <v>1302673.400000006</v>
      </c>
      <c r="P31" s="30">
        <f t="shared" si="4"/>
        <v>7.8160408814681535E-3</v>
      </c>
      <c r="S31" s="77"/>
    </row>
    <row r="32" spans="1:20" x14ac:dyDescent="0.3">
      <c r="A32" s="104">
        <v>561810</v>
      </c>
      <c r="B32" s="10" t="s">
        <v>136</v>
      </c>
      <c r="C32" s="14"/>
      <c r="E32" s="6"/>
      <c r="F32" s="8">
        <v>2472622322</v>
      </c>
      <c r="G32" s="6"/>
      <c r="H32" s="30">
        <f>F32/F25*1</f>
        <v>0.15751005478357064</v>
      </c>
      <c r="I32" s="6"/>
      <c r="J32" s="8">
        <v>3690682978.9000001</v>
      </c>
      <c r="K32" s="6"/>
      <c r="L32" s="30">
        <f>J32/J25*1</f>
        <v>0.25619919901489663</v>
      </c>
      <c r="M32" s="6"/>
      <c r="N32" s="8">
        <f t="shared" si="3"/>
        <v>-1218060656.9000001</v>
      </c>
      <c r="P32" s="30">
        <f t="shared" si="4"/>
        <v>-0.49261896815473305</v>
      </c>
    </row>
    <row r="33" spans="1:17" x14ac:dyDescent="0.3">
      <c r="A33" s="104">
        <v>561811</v>
      </c>
      <c r="B33" s="10" t="s">
        <v>77</v>
      </c>
      <c r="C33" s="14"/>
      <c r="E33" s="6"/>
      <c r="F33" s="8">
        <v>2942851200</v>
      </c>
      <c r="G33" s="6"/>
      <c r="H33" s="30">
        <f>F33/F25*1</f>
        <v>0.18746439745677285</v>
      </c>
      <c r="I33" s="6"/>
      <c r="J33" s="8">
        <v>2697527880</v>
      </c>
      <c r="K33" s="6"/>
      <c r="L33" s="30">
        <f>J33/J25*1</f>
        <v>0.18725652843321003</v>
      </c>
      <c r="M33" s="6"/>
      <c r="N33" s="8">
        <f t="shared" si="3"/>
        <v>245323320</v>
      </c>
      <c r="P33" s="30">
        <f t="shared" si="4"/>
        <v>8.3362461547495159E-2</v>
      </c>
    </row>
    <row r="34" spans="1:17" x14ac:dyDescent="0.3">
      <c r="A34" s="104">
        <v>561890</v>
      </c>
      <c r="B34" s="10" t="s">
        <v>137</v>
      </c>
      <c r="C34" s="14"/>
      <c r="E34" s="6"/>
      <c r="F34" s="8">
        <v>1603557200</v>
      </c>
      <c r="G34" s="6"/>
      <c r="H34" s="30">
        <f>F34/F25*1</f>
        <v>0.10214919608761387</v>
      </c>
      <c r="I34" s="6"/>
      <c r="J34" s="8">
        <v>1468467557</v>
      </c>
      <c r="K34" s="6"/>
      <c r="L34" s="30">
        <f>J34/J25*1</f>
        <v>0.1019378294027556</v>
      </c>
      <c r="M34" s="6"/>
      <c r="N34" s="8">
        <f t="shared" si="3"/>
        <v>135089643</v>
      </c>
      <c r="P34" s="30">
        <f t="shared" si="4"/>
        <v>8.4243731997835816E-2</v>
      </c>
    </row>
    <row r="35" spans="1:17" x14ac:dyDescent="0.3">
      <c r="C35" s="5"/>
      <c r="D35" s="7"/>
      <c r="F35" s="7"/>
    </row>
    <row r="36" spans="1:17" ht="16.2" thickBot="1" x14ac:dyDescent="0.35">
      <c r="A36" s="323" t="s">
        <v>159</v>
      </c>
      <c r="B36" s="323"/>
      <c r="C36" s="52"/>
      <c r="D36" s="52"/>
      <c r="E36" s="52"/>
      <c r="F36" s="53">
        <f>F9-F24</f>
        <v>2731195671.6000004</v>
      </c>
      <c r="G36" s="52"/>
      <c r="H36" s="58">
        <f>F36/F9*1</f>
        <v>0.14819789106744799</v>
      </c>
      <c r="I36" s="52"/>
      <c r="J36" s="53">
        <f>J9-J24</f>
        <v>2489686439.3799992</v>
      </c>
      <c r="K36" s="52"/>
      <c r="L36" s="58">
        <f>J36/J9*1</f>
        <v>0.14736051195904848</v>
      </c>
      <c r="M36" s="52"/>
      <c r="N36" s="53">
        <f>N9-N24</f>
        <v>241509232.22000122</v>
      </c>
      <c r="O36" s="52"/>
      <c r="P36" s="66">
        <f>N36/F36*1</f>
        <v>8.842619177062451E-2</v>
      </c>
    </row>
    <row r="37" spans="1:17" ht="15" thickTop="1" x14ac:dyDescent="0.3">
      <c r="C37" s="5"/>
      <c r="D37" s="7"/>
      <c r="F37" s="7"/>
    </row>
    <row r="38" spans="1:17" ht="15" thickBot="1" x14ac:dyDescent="0.35">
      <c r="A38" s="325" t="s">
        <v>163</v>
      </c>
      <c r="B38" s="325"/>
      <c r="C38" s="3"/>
      <c r="D38" s="56"/>
      <c r="E38" s="3"/>
      <c r="F38" s="23">
        <f>F40</f>
        <v>2404604322.5599999</v>
      </c>
      <c r="G38" s="3"/>
      <c r="H38" s="57">
        <f>F38/F9*1</f>
        <v>0.13047666015313311</v>
      </c>
      <c r="I38" s="3"/>
      <c r="J38" s="23">
        <f>J40</f>
        <v>1921138201</v>
      </c>
      <c r="K38" s="3"/>
      <c r="L38" s="57">
        <f>J38/J9*1</f>
        <v>0.11370906165755761</v>
      </c>
      <c r="M38" s="3"/>
      <c r="N38" s="23">
        <f>N40</f>
        <v>483466121.56</v>
      </c>
      <c r="O38" s="3"/>
      <c r="P38" s="57">
        <f>N38/F38*1</f>
        <v>0.20105849308517015</v>
      </c>
    </row>
    <row r="39" spans="1:17" ht="15" thickTop="1" x14ac:dyDescent="0.3">
      <c r="C39" s="5"/>
      <c r="D39" s="7"/>
      <c r="F39" s="11"/>
    </row>
    <row r="40" spans="1:17" ht="15" thickBot="1" x14ac:dyDescent="0.35">
      <c r="A40" s="106">
        <v>51</v>
      </c>
      <c r="B40" s="32" t="s">
        <v>124</v>
      </c>
      <c r="C40" s="33"/>
      <c r="D40" s="31"/>
      <c r="E40" s="31"/>
      <c r="F40" s="34">
        <f>SUM(F41:F50)</f>
        <v>2404604322.5599999</v>
      </c>
      <c r="G40" s="31"/>
      <c r="H40" s="123">
        <f>F40/F9*1</f>
        <v>0.13047666015313311</v>
      </c>
      <c r="I40" s="31"/>
      <c r="J40" s="34">
        <f>SUM(J41:J50)</f>
        <v>1921138201</v>
      </c>
      <c r="K40" s="31"/>
      <c r="L40" s="123">
        <f>J40/J9*1</f>
        <v>0.11370906165755761</v>
      </c>
      <c r="M40" s="31"/>
      <c r="N40" s="34">
        <f>SUM(N41:N50)</f>
        <v>483466121.56</v>
      </c>
      <c r="O40" s="31"/>
      <c r="P40" s="123">
        <f>N40/F40*1</f>
        <v>0.20105849308517015</v>
      </c>
    </row>
    <row r="41" spans="1:17" ht="15" thickTop="1" x14ac:dyDescent="0.3">
      <c r="A41" s="104">
        <v>5101</v>
      </c>
      <c r="B41" s="10" t="s">
        <v>129</v>
      </c>
      <c r="C41" s="14"/>
      <c r="E41" s="6"/>
      <c r="F41" s="12">
        <v>846877717</v>
      </c>
      <c r="G41" s="6"/>
      <c r="H41" s="30">
        <f>F41/F40*1</f>
        <v>0.35219005016941562</v>
      </c>
      <c r="I41" s="6"/>
      <c r="J41" s="12">
        <v>763297135</v>
      </c>
      <c r="L41" s="30">
        <f>J41/J40*1</f>
        <v>0.39731505760631114</v>
      </c>
      <c r="N41" s="8">
        <f t="shared" ref="N41:N50" si="5">F41-J41</f>
        <v>83580582</v>
      </c>
      <c r="P41" s="30">
        <v>0</v>
      </c>
    </row>
    <row r="42" spans="1:17" x14ac:dyDescent="0.3">
      <c r="A42" s="104">
        <v>5102</v>
      </c>
      <c r="B42" s="10" t="s">
        <v>125</v>
      </c>
      <c r="C42" s="14"/>
      <c r="E42" s="6"/>
      <c r="F42" s="12">
        <v>0</v>
      </c>
      <c r="G42" s="6"/>
      <c r="H42" s="30">
        <f>F42/F40*1</f>
        <v>0</v>
      </c>
      <c r="I42" s="6"/>
      <c r="J42" s="12">
        <v>0</v>
      </c>
      <c r="L42" s="30">
        <f>J42/J40*1</f>
        <v>0</v>
      </c>
      <c r="N42" s="8">
        <f t="shared" si="5"/>
        <v>0</v>
      </c>
      <c r="P42" s="30">
        <v>0</v>
      </c>
    </row>
    <row r="43" spans="1:17" x14ac:dyDescent="0.3">
      <c r="A43" s="104">
        <v>5103</v>
      </c>
      <c r="B43" s="10" t="s">
        <v>126</v>
      </c>
      <c r="C43" s="14"/>
      <c r="E43" s="6"/>
      <c r="F43" s="12">
        <v>180582400</v>
      </c>
      <c r="G43" s="6"/>
      <c r="H43" s="30">
        <f>F43/F40*1</f>
        <v>7.5098592440251299E-2</v>
      </c>
      <c r="I43" s="6"/>
      <c r="J43" s="12">
        <v>130158400</v>
      </c>
      <c r="L43" s="30">
        <f>J43/J40*1</f>
        <v>6.7750669854073658E-2</v>
      </c>
      <c r="N43" s="8">
        <f t="shared" si="5"/>
        <v>50424000</v>
      </c>
      <c r="P43" s="30">
        <f t="shared" ref="P43:P50" si="6">N43/F43*1</f>
        <v>0.27922986957754464</v>
      </c>
    </row>
    <row r="44" spans="1:17" x14ac:dyDescent="0.3">
      <c r="A44" s="104">
        <v>5107</v>
      </c>
      <c r="B44" s="10" t="s">
        <v>127</v>
      </c>
      <c r="C44" s="14"/>
      <c r="E44" s="6"/>
      <c r="F44" s="12">
        <v>372769170</v>
      </c>
      <c r="G44" s="6"/>
      <c r="H44" s="30">
        <f>F44/F40*1</f>
        <v>0.15502308072171347</v>
      </c>
      <c r="I44" s="6"/>
      <c r="J44" s="12">
        <v>237383253</v>
      </c>
      <c r="L44" s="30">
        <f>J44/J40*1</f>
        <v>0.12356386067198921</v>
      </c>
      <c r="N44" s="8">
        <f t="shared" si="5"/>
        <v>135385917</v>
      </c>
      <c r="P44" s="30">
        <f t="shared" si="6"/>
        <v>0.3631896838464404</v>
      </c>
      <c r="Q44" s="290"/>
    </row>
    <row r="45" spans="1:17" x14ac:dyDescent="0.3">
      <c r="A45" s="104">
        <v>5108</v>
      </c>
      <c r="B45" s="10" t="s">
        <v>128</v>
      </c>
      <c r="C45" s="14"/>
      <c r="E45" s="6"/>
      <c r="F45" s="12">
        <v>7625500</v>
      </c>
      <c r="G45" s="6"/>
      <c r="H45" s="30">
        <f>F45/F40*1</f>
        <v>3.1712078068136E-3</v>
      </c>
      <c r="I45" s="6"/>
      <c r="J45" s="12">
        <v>15951400</v>
      </c>
      <c r="L45" s="30">
        <f>J45/J40*1</f>
        <v>8.3030986483413321E-3</v>
      </c>
      <c r="N45" s="8">
        <f t="shared" si="5"/>
        <v>-8325900</v>
      </c>
      <c r="P45" s="30">
        <f t="shared" si="6"/>
        <v>-1.0918497147728017</v>
      </c>
    </row>
    <row r="46" spans="1:17" x14ac:dyDescent="0.3">
      <c r="A46" s="104">
        <v>5111</v>
      </c>
      <c r="B46" s="10" t="s">
        <v>165</v>
      </c>
      <c r="C46" s="14"/>
      <c r="E46" s="6"/>
      <c r="F46" s="12">
        <v>571184822</v>
      </c>
      <c r="G46" s="6"/>
      <c r="H46" s="30">
        <f>F46/F40*1</f>
        <v>0.237537966908378</v>
      </c>
      <c r="I46" s="6"/>
      <c r="J46" s="12">
        <v>427889787</v>
      </c>
      <c r="K46" s="6"/>
      <c r="L46" s="30">
        <f>J46/J40*1</f>
        <v>0.22272722846137397</v>
      </c>
      <c r="M46" s="6"/>
      <c r="N46" s="8">
        <f t="shared" si="5"/>
        <v>143295035</v>
      </c>
      <c r="P46" s="30">
        <f t="shared" si="6"/>
        <v>0.25087332415146002</v>
      </c>
    </row>
    <row r="47" spans="1:17" x14ac:dyDescent="0.3">
      <c r="A47" s="104">
        <v>5120</v>
      </c>
      <c r="B47" s="10" t="s">
        <v>166</v>
      </c>
      <c r="C47" s="14"/>
      <c r="E47" s="6"/>
      <c r="F47" s="12">
        <v>194735555.56</v>
      </c>
      <c r="G47" s="6"/>
      <c r="H47" s="30">
        <f>F47/F40*1</f>
        <v>8.0984448764809591E-2</v>
      </c>
      <c r="I47" s="6"/>
      <c r="J47" s="12">
        <v>154543930</v>
      </c>
      <c r="L47" s="30">
        <f>J47/J40*1</f>
        <v>8.0443941992073276E-2</v>
      </c>
      <c r="N47" s="8">
        <f t="shared" si="5"/>
        <v>40191625.560000002</v>
      </c>
      <c r="P47" s="30">
        <f t="shared" si="6"/>
        <v>0.2063907920894115</v>
      </c>
    </row>
    <row r="48" spans="1:17" x14ac:dyDescent="0.3">
      <c r="A48" s="104">
        <v>5304</v>
      </c>
      <c r="B48" s="10" t="s">
        <v>497</v>
      </c>
      <c r="C48" s="14"/>
      <c r="E48" s="6"/>
      <c r="F48" s="12">
        <v>38914862</v>
      </c>
      <c r="G48" s="6"/>
      <c r="H48" s="30">
        <f>F48/F41*1</f>
        <v>4.5950981137929739E-2</v>
      </c>
      <c r="I48" s="6"/>
      <c r="J48" s="12"/>
      <c r="L48" s="30">
        <f>J48/J41*1</f>
        <v>0</v>
      </c>
      <c r="N48" s="8">
        <f t="shared" si="5"/>
        <v>38914862</v>
      </c>
      <c r="P48" s="30">
        <f t="shared" si="6"/>
        <v>1</v>
      </c>
    </row>
    <row r="49" spans="1:16" x14ac:dyDescent="0.3">
      <c r="A49" s="104">
        <v>5360</v>
      </c>
      <c r="B49" s="10" t="s">
        <v>130</v>
      </c>
      <c r="C49" s="14"/>
      <c r="E49" s="6"/>
      <c r="F49" s="12">
        <v>189061404</v>
      </c>
      <c r="G49" s="6"/>
      <c r="H49" s="30">
        <f>F49/F40*1</f>
        <v>7.8624745961830694E-2</v>
      </c>
      <c r="I49" s="6"/>
      <c r="J49" s="12">
        <v>189061404</v>
      </c>
      <c r="L49" s="30">
        <f>J49/J40*1</f>
        <v>9.8411141843719963E-2</v>
      </c>
      <c r="N49" s="8">
        <f t="shared" si="5"/>
        <v>0</v>
      </c>
      <c r="P49" s="30">
        <f t="shared" si="6"/>
        <v>0</v>
      </c>
    </row>
    <row r="50" spans="1:16" x14ac:dyDescent="0.3">
      <c r="A50" s="104">
        <v>5366</v>
      </c>
      <c r="B50" s="10" t="s">
        <v>488</v>
      </c>
      <c r="C50" s="14"/>
      <c r="E50" s="6"/>
      <c r="F50" s="12">
        <v>2852892</v>
      </c>
      <c r="G50" s="6"/>
      <c r="H50" s="30">
        <f>F50/F41*1</f>
        <v>3.3687177531440469E-3</v>
      </c>
      <c r="I50" s="6"/>
      <c r="J50" s="12">
        <v>2852892</v>
      </c>
      <c r="L50" s="30">
        <f>J50/J41*1</f>
        <v>3.7375903421935416E-3</v>
      </c>
      <c r="N50" s="8">
        <f t="shared" si="5"/>
        <v>0</v>
      </c>
      <c r="P50" s="30">
        <f t="shared" si="6"/>
        <v>0</v>
      </c>
    </row>
    <row r="51" spans="1:16" ht="16.2" thickBot="1" x14ac:dyDescent="0.35">
      <c r="A51" s="323" t="s">
        <v>162</v>
      </c>
      <c r="B51" s="323"/>
      <c r="C51" s="52"/>
      <c r="D51" s="52"/>
      <c r="E51" s="52"/>
      <c r="F51" s="53">
        <f>F36-F38</f>
        <v>326591349.04000044</v>
      </c>
      <c r="G51" s="52"/>
      <c r="H51" s="58">
        <f>F51/F9*1</f>
        <v>1.7721230914314861E-2</v>
      </c>
      <c r="I51" s="52"/>
      <c r="J51" s="53">
        <f>J36-J38</f>
        <v>568548238.37999916</v>
      </c>
      <c r="K51" s="52"/>
      <c r="L51" s="58">
        <f>J51/J9*1</f>
        <v>3.3651450301490873E-2</v>
      </c>
      <c r="M51" s="52"/>
      <c r="N51" s="53">
        <f>N36-N38</f>
        <v>-241956889.33999878</v>
      </c>
      <c r="O51" s="52"/>
      <c r="P51" s="66">
        <f>N51/F51*1</f>
        <v>-0.74085516977476418</v>
      </c>
    </row>
    <row r="52" spans="1:16" ht="15" thickTop="1" x14ac:dyDescent="0.3"/>
    <row r="55" spans="1:16" ht="15" thickBot="1" x14ac:dyDescent="0.35">
      <c r="A55" s="106">
        <v>48</v>
      </c>
      <c r="B55" s="32" t="s">
        <v>115</v>
      </c>
      <c r="C55" s="33"/>
      <c r="D55" s="31"/>
      <c r="E55" s="31"/>
      <c r="F55" s="34">
        <f>F57+F61+F64+F70+F72</f>
        <v>482150644.42999995</v>
      </c>
      <c r="G55" s="31"/>
      <c r="H55" s="123">
        <f>F55/F9*1</f>
        <v>2.6162061336117187E-2</v>
      </c>
      <c r="I55" s="31"/>
      <c r="J55" s="34">
        <f>J57+J61+J64+J70+J72</f>
        <v>448694641.11000001</v>
      </c>
      <c r="K55" s="31"/>
      <c r="L55" s="123">
        <f>J55/J9*1</f>
        <v>2.6557509805819886E-2</v>
      </c>
      <c r="M55" s="31"/>
      <c r="N55" s="34">
        <f>N57+N61+N64+N70+N72</f>
        <v>29966149.319999993</v>
      </c>
      <c r="O55" s="31"/>
      <c r="P55" s="123">
        <f t="shared" ref="P55:P68" si="7">N55/F55*1</f>
        <v>6.2151009577983807E-2</v>
      </c>
    </row>
    <row r="56" spans="1:16" ht="15.6" thickTop="1" thickBot="1" x14ac:dyDescent="0.35">
      <c r="A56" s="105"/>
      <c r="B56" s="3"/>
      <c r="C56" s="5"/>
      <c r="F56" s="129"/>
      <c r="H56" s="28"/>
      <c r="J56" s="129"/>
      <c r="L56" s="28"/>
      <c r="N56" s="129"/>
      <c r="P56" s="28"/>
    </row>
    <row r="57" spans="1:16" ht="15.6" thickTop="1" thickBot="1" x14ac:dyDescent="0.35">
      <c r="A57" s="106">
        <v>4802</v>
      </c>
      <c r="B57" s="32" t="s">
        <v>116</v>
      </c>
      <c r="C57" s="33"/>
      <c r="D57" s="31"/>
      <c r="E57" s="31"/>
      <c r="F57" s="34">
        <f>SUM(F58:F59)</f>
        <v>334760602.16999996</v>
      </c>
      <c r="G57" s="31"/>
      <c r="H57" s="123">
        <f>F57/F55*1</f>
        <v>0.69430707194378016</v>
      </c>
      <c r="I57" s="31"/>
      <c r="J57" s="34">
        <f>SUM(J58:J59)</f>
        <v>224202963.07999998</v>
      </c>
      <c r="K57" s="31"/>
      <c r="L57" s="123">
        <f>J57/J55*1</f>
        <v>0.49967827234432105</v>
      </c>
      <c r="M57" s="31"/>
      <c r="N57" s="34">
        <f>SUM(N58:N59)</f>
        <v>110557639.08999997</v>
      </c>
      <c r="O57" s="31"/>
      <c r="P57" s="123">
        <f t="shared" si="7"/>
        <v>0.33025881293479092</v>
      </c>
    </row>
    <row r="58" spans="1:16" ht="15" thickTop="1" x14ac:dyDescent="0.3">
      <c r="A58" s="104">
        <v>480201</v>
      </c>
      <c r="B58" s="10" t="s">
        <v>452</v>
      </c>
      <c r="C58" s="14"/>
      <c r="E58" s="6"/>
      <c r="F58" s="8">
        <v>111836120</v>
      </c>
      <c r="G58" s="6"/>
      <c r="H58" s="30">
        <f>F58/F57*1</f>
        <v>0.33407790305983132</v>
      </c>
      <c r="I58" s="6"/>
      <c r="J58" s="8">
        <v>196670271</v>
      </c>
      <c r="L58" s="30">
        <v>0</v>
      </c>
      <c r="N58" s="8">
        <f t="shared" ref="N58:N59" si="8">F58-J58</f>
        <v>-84834151</v>
      </c>
      <c r="P58" s="30">
        <v>0</v>
      </c>
    </row>
    <row r="59" spans="1:16" x14ac:dyDescent="0.3">
      <c r="A59" s="104">
        <v>480204</v>
      </c>
      <c r="B59" s="10" t="s">
        <v>117</v>
      </c>
      <c r="C59" s="14"/>
      <c r="E59" s="6"/>
      <c r="F59" s="8">
        <v>222924482.16999999</v>
      </c>
      <c r="G59" s="6"/>
      <c r="H59" s="30">
        <f>F59/F57*1</f>
        <v>0.6659220969401688</v>
      </c>
      <c r="I59" s="6"/>
      <c r="J59" s="8">
        <v>27532692.079999998</v>
      </c>
      <c r="L59" s="30">
        <v>0</v>
      </c>
      <c r="N59" s="8">
        <f t="shared" si="8"/>
        <v>195391790.08999997</v>
      </c>
      <c r="P59" s="30">
        <f t="shared" si="7"/>
        <v>0.87649318813263477</v>
      </c>
    </row>
    <row r="60" spans="1:16" x14ac:dyDescent="0.3">
      <c r="A60" s="104"/>
      <c r="B60" s="10"/>
      <c r="C60" s="14"/>
      <c r="E60" s="6"/>
      <c r="F60" s="8"/>
      <c r="G60" s="6"/>
      <c r="H60" s="30"/>
      <c r="I60" s="6"/>
      <c r="J60" s="8"/>
      <c r="L60" s="30"/>
      <c r="N60" s="8"/>
      <c r="P60" s="30"/>
    </row>
    <row r="61" spans="1:16" ht="15" thickBot="1" x14ac:dyDescent="0.35">
      <c r="A61" s="106">
        <v>4805</v>
      </c>
      <c r="B61" s="32" t="s">
        <v>118</v>
      </c>
      <c r="C61" s="33"/>
      <c r="D61" s="31"/>
      <c r="E61" s="31"/>
      <c r="F61" s="34">
        <f>F62</f>
        <v>0</v>
      </c>
      <c r="G61" s="31"/>
      <c r="H61" s="123">
        <f>F61/F55*1</f>
        <v>0</v>
      </c>
      <c r="I61" s="31"/>
      <c r="J61" s="34">
        <f>J62</f>
        <v>189396</v>
      </c>
      <c r="K61" s="31"/>
      <c r="L61" s="123">
        <f>J61/J55*1</f>
        <v>4.2210443951695985E-4</v>
      </c>
      <c r="M61" s="31"/>
      <c r="N61" s="34">
        <f>N62</f>
        <v>0</v>
      </c>
      <c r="O61" s="31"/>
      <c r="P61" s="123" t="e">
        <f t="shared" si="7"/>
        <v>#DIV/0!</v>
      </c>
    </row>
    <row r="62" spans="1:16" ht="15" thickTop="1" x14ac:dyDescent="0.3">
      <c r="A62" s="104">
        <v>480590</v>
      </c>
      <c r="B62" s="10" t="s">
        <v>118</v>
      </c>
      <c r="C62" s="14"/>
      <c r="E62" s="6"/>
      <c r="F62" s="8">
        <v>0</v>
      </c>
      <c r="G62" s="6"/>
      <c r="H62" s="30">
        <f>F62/F57*1</f>
        <v>0</v>
      </c>
      <c r="I62" s="6"/>
      <c r="J62" s="8">
        <v>189396</v>
      </c>
      <c r="L62" s="30">
        <v>0</v>
      </c>
      <c r="N62" s="8">
        <v>0</v>
      </c>
      <c r="P62" s="30" t="e">
        <f t="shared" si="7"/>
        <v>#DIV/0!</v>
      </c>
    </row>
    <row r="63" spans="1:16" x14ac:dyDescent="0.3">
      <c r="A63" s="104"/>
      <c r="B63" s="10"/>
      <c r="C63" s="14"/>
      <c r="E63" s="6"/>
      <c r="F63" s="8"/>
      <c r="G63" s="6"/>
      <c r="H63" s="30"/>
      <c r="I63" s="6"/>
      <c r="J63" s="8"/>
      <c r="L63" s="30"/>
      <c r="N63" s="8"/>
      <c r="P63" s="30"/>
    </row>
    <row r="64" spans="1:16" ht="15" thickBot="1" x14ac:dyDescent="0.35">
      <c r="A64" s="106">
        <v>4808</v>
      </c>
      <c r="B64" s="32" t="s">
        <v>119</v>
      </c>
      <c r="C64" s="33"/>
      <c r="D64" s="31"/>
      <c r="E64" s="31"/>
      <c r="F64" s="34">
        <f>SUM(F65:F69)</f>
        <v>147390042.25999999</v>
      </c>
      <c r="G64" s="31"/>
      <c r="H64" s="123">
        <f>F64/F55*1</f>
        <v>0.30569292805621978</v>
      </c>
      <c r="I64" s="31"/>
      <c r="J64" s="34">
        <f>SUM(J65:J69)</f>
        <v>115541966.03</v>
      </c>
      <c r="K64" s="31"/>
      <c r="L64" s="123">
        <f>J64/J55*1</f>
        <v>0.25750689989113162</v>
      </c>
      <c r="M64" s="31"/>
      <c r="N64" s="34">
        <f>SUM(N65:N69)</f>
        <v>28168826.230000008</v>
      </c>
      <c r="O64" s="31"/>
      <c r="P64" s="123">
        <f t="shared" si="7"/>
        <v>0.19111756668275759</v>
      </c>
    </row>
    <row r="65" spans="1:16" ht="15" thickTop="1" x14ac:dyDescent="0.3">
      <c r="A65" s="104">
        <v>480817</v>
      </c>
      <c r="B65" s="10" t="s">
        <v>120</v>
      </c>
      <c r="C65" s="14"/>
      <c r="E65" s="6"/>
      <c r="F65" s="12">
        <v>83645125</v>
      </c>
      <c r="G65" s="6"/>
      <c r="H65" s="30">
        <f>F65/F64*1</f>
        <v>0.56750865741966305</v>
      </c>
      <c r="I65" s="6"/>
      <c r="J65" s="12">
        <v>72113140.849999994</v>
      </c>
      <c r="K65" s="6"/>
      <c r="L65" s="30">
        <f>J65/J64*1</f>
        <v>0.62412942524516257</v>
      </c>
      <c r="M65" s="6"/>
      <c r="N65" s="8">
        <f t="shared" ref="N65:N69" si="9">F65-J65</f>
        <v>11531984.150000006</v>
      </c>
      <c r="P65" s="30">
        <f t="shared" si="7"/>
        <v>0.13786797676493406</v>
      </c>
    </row>
    <row r="66" spans="1:16" x14ac:dyDescent="0.3">
      <c r="A66" s="104">
        <v>480818</v>
      </c>
      <c r="B66" s="10" t="s">
        <v>369</v>
      </c>
      <c r="C66" s="14"/>
      <c r="E66" s="6"/>
      <c r="F66" s="12">
        <v>3102000</v>
      </c>
      <c r="G66" s="6"/>
      <c r="H66" s="30">
        <f>F66/F64*1</f>
        <v>2.104619791429321E-2</v>
      </c>
      <c r="I66" s="6"/>
      <c r="J66" s="12">
        <v>0</v>
      </c>
      <c r="K66" s="6"/>
      <c r="L66" s="30">
        <f>J66/J65*1</f>
        <v>0</v>
      </c>
      <c r="M66" s="6"/>
      <c r="N66" s="8"/>
      <c r="P66" s="30">
        <f t="shared" si="7"/>
        <v>0</v>
      </c>
    </row>
    <row r="67" spans="1:16" x14ac:dyDescent="0.3">
      <c r="A67" s="104">
        <v>480819</v>
      </c>
      <c r="B67" s="10" t="s">
        <v>370</v>
      </c>
      <c r="C67" s="14"/>
      <c r="E67" s="6"/>
      <c r="F67" s="12">
        <v>577250</v>
      </c>
      <c r="G67" s="6"/>
      <c r="H67" s="30">
        <f>F67/F64*1</f>
        <v>3.9164789639025647E-3</v>
      </c>
      <c r="I67" s="6"/>
      <c r="J67" s="12">
        <v>0</v>
      </c>
      <c r="K67" s="6"/>
      <c r="L67" s="30">
        <f>J67/J64*1</f>
        <v>0</v>
      </c>
      <c r="M67" s="6"/>
      <c r="N67" s="8"/>
      <c r="P67" s="30">
        <f t="shared" si="7"/>
        <v>0</v>
      </c>
    </row>
    <row r="68" spans="1:16" x14ac:dyDescent="0.3">
      <c r="A68" s="104">
        <v>480826</v>
      </c>
      <c r="B68" s="10" t="s">
        <v>121</v>
      </c>
      <c r="C68" s="14"/>
      <c r="E68" s="6"/>
      <c r="F68" s="12">
        <v>27444511</v>
      </c>
      <c r="G68" s="6"/>
      <c r="H68" s="30">
        <f>F68/F64*1</f>
        <v>0.18620329147872247</v>
      </c>
      <c r="I68" s="6"/>
      <c r="J68" s="12">
        <v>33468790</v>
      </c>
      <c r="K68" s="6"/>
      <c r="L68" s="30">
        <f>J68/J64*1</f>
        <v>0.28966782503345984</v>
      </c>
      <c r="M68" s="6"/>
      <c r="N68" s="8">
        <f t="shared" si="9"/>
        <v>-6024279</v>
      </c>
      <c r="P68" s="30">
        <f t="shared" si="7"/>
        <v>-0.21950760937223476</v>
      </c>
    </row>
    <row r="69" spans="1:16" x14ac:dyDescent="0.3">
      <c r="A69" s="104">
        <v>480890</v>
      </c>
      <c r="B69" s="10" t="s">
        <v>122</v>
      </c>
      <c r="C69" s="14"/>
      <c r="E69" s="6"/>
      <c r="F69" s="12">
        <v>32621156.260000002</v>
      </c>
      <c r="G69" s="6"/>
      <c r="H69" s="30">
        <f>F69/F64*1</f>
        <v>0.22132537422341875</v>
      </c>
      <c r="I69" s="6"/>
      <c r="J69" s="12">
        <v>9960035.1799999997</v>
      </c>
      <c r="K69" s="6"/>
      <c r="L69" s="30">
        <f>J69/J64*1</f>
        <v>8.6202749721377578E-2</v>
      </c>
      <c r="M69" s="6"/>
      <c r="N69" s="8">
        <f t="shared" si="9"/>
        <v>22661121.080000002</v>
      </c>
      <c r="P69" s="30">
        <v>-1</v>
      </c>
    </row>
    <row r="70" spans="1:16" ht="15" thickBot="1" x14ac:dyDescent="0.35">
      <c r="A70" s="106">
        <v>4810</v>
      </c>
      <c r="B70" s="32" t="s">
        <v>119</v>
      </c>
      <c r="C70" s="33"/>
      <c r="D70" s="31"/>
      <c r="E70" s="31"/>
      <c r="F70" s="34">
        <f>F71</f>
        <v>0</v>
      </c>
      <c r="G70" s="31"/>
      <c r="H70" s="123">
        <f>F70/F55*1</f>
        <v>0</v>
      </c>
      <c r="I70" s="31"/>
      <c r="J70" s="34">
        <f>J71</f>
        <v>108760316</v>
      </c>
      <c r="K70" s="31"/>
      <c r="L70" s="123">
        <f>J70/J55*1</f>
        <v>0.24239272332503031</v>
      </c>
      <c r="M70" s="31"/>
      <c r="N70" s="34">
        <f>SUM(N71:N74)</f>
        <v>-108760316</v>
      </c>
      <c r="O70" s="31"/>
      <c r="P70" s="123">
        <v>1</v>
      </c>
    </row>
    <row r="71" spans="1:16" ht="15" thickTop="1" x14ac:dyDescent="0.3">
      <c r="A71" s="104">
        <v>481090</v>
      </c>
      <c r="B71" s="10" t="s">
        <v>123</v>
      </c>
      <c r="C71" s="14"/>
      <c r="E71" s="6"/>
      <c r="F71" s="12">
        <v>0</v>
      </c>
      <c r="G71" s="6"/>
      <c r="H71" s="30">
        <f>F71/F66*1</f>
        <v>0</v>
      </c>
      <c r="I71" s="6"/>
      <c r="J71" s="12">
        <v>108760316</v>
      </c>
      <c r="K71" s="6"/>
      <c r="L71" s="30">
        <f>J71/J70*1</f>
        <v>1</v>
      </c>
      <c r="M71" s="6"/>
      <c r="N71" s="8">
        <f t="shared" ref="N71" si="10">F71-J71</f>
        <v>-108760316</v>
      </c>
      <c r="P71" s="30">
        <v>1</v>
      </c>
    </row>
    <row r="72" spans="1:16" ht="15" thickBot="1" x14ac:dyDescent="0.35">
      <c r="A72" s="106">
        <v>4815</v>
      </c>
      <c r="B72" s="32" t="s">
        <v>478</v>
      </c>
      <c r="C72" s="33"/>
      <c r="D72" s="31"/>
      <c r="E72" s="31"/>
      <c r="F72" s="34">
        <f>F73</f>
        <v>0</v>
      </c>
      <c r="G72" s="31"/>
      <c r="H72" s="123">
        <f>F72/F57*1</f>
        <v>0</v>
      </c>
      <c r="I72" s="31"/>
      <c r="J72" s="34">
        <f>J73</f>
        <v>0</v>
      </c>
      <c r="K72" s="31"/>
      <c r="L72" s="123">
        <f>J72/J57*1</f>
        <v>0</v>
      </c>
      <c r="M72" s="31"/>
      <c r="N72" s="34">
        <f>N73</f>
        <v>0</v>
      </c>
      <c r="O72" s="31"/>
      <c r="P72" s="123">
        <v>1</v>
      </c>
    </row>
    <row r="73" spans="1:16" ht="15" thickTop="1" x14ac:dyDescent="0.3">
      <c r="A73" s="104">
        <v>481559</v>
      </c>
      <c r="B73" s="10" t="s">
        <v>115</v>
      </c>
      <c r="C73" s="14"/>
      <c r="E73" s="6"/>
      <c r="F73" s="12">
        <v>0</v>
      </c>
      <c r="G73" s="6"/>
      <c r="H73" s="30">
        <f>F73/F68*1</f>
        <v>0</v>
      </c>
      <c r="I73" s="6"/>
      <c r="J73" s="12">
        <v>0</v>
      </c>
      <c r="K73" s="6"/>
      <c r="L73" s="30" t="e">
        <f>J73/J72*1</f>
        <v>#DIV/0!</v>
      </c>
      <c r="M73" s="6"/>
      <c r="N73" s="8">
        <f t="shared" ref="N73" si="11">F73-J73</f>
        <v>0</v>
      </c>
      <c r="P73" s="30">
        <v>1</v>
      </c>
    </row>
    <row r="74" spans="1:16" x14ac:dyDescent="0.3">
      <c r="A74" s="104"/>
      <c r="B74" s="10"/>
      <c r="C74" s="14"/>
      <c r="E74" s="6"/>
      <c r="F74" s="12"/>
      <c r="G74" s="6"/>
      <c r="H74" s="30"/>
      <c r="I74" s="6"/>
      <c r="J74" s="12"/>
      <c r="K74" s="6"/>
      <c r="L74" s="30"/>
      <c r="M74" s="6"/>
      <c r="N74" s="8"/>
      <c r="P74" s="30"/>
    </row>
    <row r="75" spans="1:16" ht="15" thickBot="1" x14ac:dyDescent="0.35">
      <c r="A75" s="106">
        <v>58</v>
      </c>
      <c r="B75" s="152" t="s">
        <v>454</v>
      </c>
      <c r="C75" s="172"/>
      <c r="D75" s="32"/>
      <c r="E75" s="173"/>
      <c r="F75" s="34">
        <f>F77+F80+F83+F86</f>
        <v>142092508.13000003</v>
      </c>
      <c r="G75" s="32"/>
      <c r="H75" s="123">
        <f>F75/F59*1</f>
        <v>0.63740198809407433</v>
      </c>
      <c r="I75" s="32"/>
      <c r="J75" s="34">
        <f>J77+J80+J83+J86</f>
        <v>117882129.34999999</v>
      </c>
      <c r="K75" s="32"/>
      <c r="L75" s="123">
        <f>J75/J59*1</f>
        <v>4.2815329865847245</v>
      </c>
      <c r="M75" s="32"/>
      <c r="N75" s="34">
        <f>N77</f>
        <v>460401.74</v>
      </c>
      <c r="O75" s="32"/>
      <c r="P75" s="123">
        <f>N75/F75*1</f>
        <v>3.2401549248379778E-3</v>
      </c>
    </row>
    <row r="76" spans="1:16" ht="15" thickTop="1" x14ac:dyDescent="0.3">
      <c r="A76" s="104"/>
      <c r="C76" s="5"/>
      <c r="D76" s="7"/>
      <c r="H76" s="30"/>
      <c r="J76" s="7"/>
      <c r="L76" s="30"/>
      <c r="N76" s="7"/>
    </row>
    <row r="77" spans="1:16" ht="15" thickBot="1" x14ac:dyDescent="0.35">
      <c r="A77" s="106">
        <v>5804</v>
      </c>
      <c r="B77" s="32" t="s">
        <v>138</v>
      </c>
      <c r="C77" s="33"/>
      <c r="D77" s="31"/>
      <c r="E77" s="31"/>
      <c r="F77" s="34">
        <f>F78</f>
        <v>1043791.8</v>
      </c>
      <c r="G77" s="31"/>
      <c r="H77" s="123">
        <f>F77/F55*1</f>
        <v>2.1648665454631387E-3</v>
      </c>
      <c r="I77" s="31"/>
      <c r="J77" s="34">
        <f>J78</f>
        <v>583390.06000000006</v>
      </c>
      <c r="K77" s="31"/>
      <c r="L77" s="123">
        <f>J77/J55*1</f>
        <v>1.3001939549729961E-3</v>
      </c>
      <c r="M77" s="31"/>
      <c r="N77" s="34">
        <f>N78</f>
        <v>460401.74</v>
      </c>
      <c r="O77" s="31"/>
      <c r="P77" s="123">
        <f>N77/F77*1</f>
        <v>0.44108579891123878</v>
      </c>
    </row>
    <row r="78" spans="1:16" ht="15" thickTop="1" x14ac:dyDescent="0.3">
      <c r="A78" s="104">
        <v>580490</v>
      </c>
      <c r="B78" s="10" t="s">
        <v>138</v>
      </c>
      <c r="C78" s="14"/>
      <c r="E78" s="6"/>
      <c r="F78" s="12">
        <v>1043791.8</v>
      </c>
      <c r="G78" s="6"/>
      <c r="H78" s="37">
        <f>F78/F77*1</f>
        <v>1</v>
      </c>
      <c r="I78" s="6"/>
      <c r="J78" s="12">
        <v>583390.06000000006</v>
      </c>
      <c r="L78" s="37">
        <f>J78/J75*1</f>
        <v>4.9489270614367304E-3</v>
      </c>
      <c r="N78" s="21">
        <f t="shared" ref="N78" si="12">F78-J78</f>
        <v>460401.74</v>
      </c>
      <c r="P78" s="37">
        <f t="shared" ref="P78" si="13">N78/F78*1</f>
        <v>0.44108579891123878</v>
      </c>
    </row>
    <row r="79" spans="1:16" x14ac:dyDescent="0.3">
      <c r="A79" s="105"/>
      <c r="B79" s="3"/>
      <c r="C79" s="5"/>
      <c r="F79" s="20"/>
      <c r="H79" s="28"/>
      <c r="J79" s="20"/>
      <c r="L79" s="28"/>
      <c r="N79" s="20"/>
      <c r="P79" s="28"/>
    </row>
    <row r="80" spans="1:16" ht="15" thickBot="1" x14ac:dyDescent="0.35">
      <c r="A80" s="106">
        <v>5810</v>
      </c>
      <c r="B80" s="174" t="s">
        <v>164</v>
      </c>
      <c r="C80" s="172"/>
      <c r="D80" s="32"/>
      <c r="E80" s="173"/>
      <c r="F80" s="287">
        <f>F81</f>
        <v>0</v>
      </c>
      <c r="G80" s="173"/>
      <c r="H80" s="123">
        <f>F80/F77*1</f>
        <v>0</v>
      </c>
      <c r="I80" s="173"/>
      <c r="J80" s="287">
        <f>J81</f>
        <v>0</v>
      </c>
      <c r="K80" s="32"/>
      <c r="L80" s="123">
        <f>J80/J77*1</f>
        <v>0</v>
      </c>
      <c r="M80" s="32"/>
      <c r="N80" s="45">
        <f t="shared" ref="N80:N87" si="14">F80-J80</f>
        <v>0</v>
      </c>
      <c r="O80" s="32"/>
      <c r="P80" s="123">
        <v>1</v>
      </c>
    </row>
    <row r="81" spans="1:16" ht="15" thickTop="1" x14ac:dyDescent="0.3">
      <c r="A81" s="104">
        <v>581090</v>
      </c>
      <c r="B81" s="17" t="s">
        <v>164</v>
      </c>
      <c r="C81" s="14"/>
      <c r="E81" s="6"/>
      <c r="F81" s="12">
        <v>0</v>
      </c>
      <c r="G81" s="6"/>
      <c r="H81" s="37">
        <f>F81/F77*1</f>
        <v>0</v>
      </c>
      <c r="I81" s="6"/>
      <c r="J81" s="12">
        <v>0</v>
      </c>
      <c r="L81" s="37" t="e">
        <f>J81/J80*1</f>
        <v>#DIV/0!</v>
      </c>
      <c r="N81" s="21">
        <f t="shared" si="14"/>
        <v>0</v>
      </c>
      <c r="P81" s="37">
        <v>0</v>
      </c>
    </row>
    <row r="82" spans="1:16" x14ac:dyDescent="0.3">
      <c r="A82" s="104"/>
      <c r="B82" s="10"/>
      <c r="C82" s="14"/>
      <c r="E82" s="6"/>
      <c r="F82" s="12"/>
      <c r="G82" s="6"/>
      <c r="H82" s="30"/>
      <c r="I82" s="6"/>
      <c r="J82" s="12"/>
      <c r="L82" s="30"/>
      <c r="N82" s="8"/>
      <c r="P82" s="30"/>
    </row>
    <row r="83" spans="1:16" ht="15" thickBot="1" x14ac:dyDescent="0.35">
      <c r="A83" s="106">
        <v>5821</v>
      </c>
      <c r="B83" s="152" t="s">
        <v>139</v>
      </c>
      <c r="C83" s="172"/>
      <c r="D83" s="32"/>
      <c r="E83" s="173"/>
      <c r="F83" s="287">
        <f>F84</f>
        <v>135012000</v>
      </c>
      <c r="G83" s="173"/>
      <c r="H83" s="123">
        <f>F83/F77*1</f>
        <v>129.34763426959285</v>
      </c>
      <c r="I83" s="173"/>
      <c r="J83" s="287">
        <f>J84</f>
        <v>106244000</v>
      </c>
      <c r="K83" s="32"/>
      <c r="L83" s="123">
        <f>J83/J77*1</f>
        <v>182.11486153877902</v>
      </c>
      <c r="M83" s="32"/>
      <c r="N83" s="45">
        <f t="shared" si="14"/>
        <v>28768000</v>
      </c>
      <c r="O83" s="32"/>
      <c r="P83" s="123">
        <v>0</v>
      </c>
    </row>
    <row r="84" spans="1:16" ht="15" thickTop="1" x14ac:dyDescent="0.3">
      <c r="A84" s="104">
        <v>582101</v>
      </c>
      <c r="B84" s="10" t="s">
        <v>455</v>
      </c>
      <c r="C84" s="14"/>
      <c r="E84" s="6"/>
      <c r="F84" s="12">
        <v>135012000</v>
      </c>
      <c r="G84" s="6"/>
      <c r="H84" s="37">
        <f>F84/F77*1</f>
        <v>129.34763426959285</v>
      </c>
      <c r="I84" s="6"/>
      <c r="J84" s="12">
        <v>106244000</v>
      </c>
      <c r="L84" s="37">
        <v>0</v>
      </c>
      <c r="N84" s="21">
        <f t="shared" si="14"/>
        <v>28768000</v>
      </c>
      <c r="P84" s="37">
        <v>0</v>
      </c>
    </row>
    <row r="85" spans="1:16" x14ac:dyDescent="0.3">
      <c r="A85" s="104"/>
      <c r="B85" s="17"/>
      <c r="C85" s="14"/>
      <c r="E85" s="6"/>
      <c r="F85" s="12"/>
      <c r="G85" s="6"/>
      <c r="H85" s="30"/>
      <c r="I85" s="6"/>
      <c r="J85" s="12"/>
      <c r="L85" s="30"/>
      <c r="N85" s="8"/>
      <c r="P85" s="30"/>
    </row>
    <row r="86" spans="1:16" ht="15" thickBot="1" x14ac:dyDescent="0.35">
      <c r="A86" s="106">
        <v>5890</v>
      </c>
      <c r="B86" s="152" t="s">
        <v>140</v>
      </c>
      <c r="C86" s="172"/>
      <c r="D86" s="32"/>
      <c r="E86" s="173"/>
      <c r="F86" s="287">
        <v>6036716.3300000001</v>
      </c>
      <c r="G86" s="173"/>
      <c r="H86" s="123">
        <f>F86/F77*1</f>
        <v>5.783448701168183</v>
      </c>
      <c r="I86" s="173"/>
      <c r="J86" s="287">
        <f>J87</f>
        <v>11054739.289999999</v>
      </c>
      <c r="K86" s="32"/>
      <c r="L86" s="123">
        <f>J86/J77*1</f>
        <v>18.94913891745087</v>
      </c>
      <c r="M86" s="32"/>
      <c r="N86" s="45">
        <f t="shared" si="14"/>
        <v>-5018022.959999999</v>
      </c>
      <c r="O86" s="32"/>
      <c r="P86" s="123">
        <f t="shared" ref="P86:P87" si="15">N86/F86*1</f>
        <v>-0.83125041590284543</v>
      </c>
    </row>
    <row r="87" spans="1:16" ht="15" thickTop="1" x14ac:dyDescent="0.3">
      <c r="A87" s="104">
        <v>589090</v>
      </c>
      <c r="B87" s="10" t="s">
        <v>140</v>
      </c>
      <c r="C87" s="14"/>
      <c r="E87" s="6"/>
      <c r="F87" s="12">
        <v>1825689.33</v>
      </c>
      <c r="G87" s="6"/>
      <c r="H87" s="37">
        <f>F87/F86*1</f>
        <v>0.30243086310467732</v>
      </c>
      <c r="I87" s="6"/>
      <c r="J87" s="12">
        <v>11054739.289999999</v>
      </c>
      <c r="L87" s="37">
        <f>J87/J86*1</f>
        <v>1</v>
      </c>
      <c r="N87" s="21">
        <f t="shared" si="14"/>
        <v>-9229049.959999999</v>
      </c>
      <c r="P87" s="37">
        <f t="shared" si="15"/>
        <v>-5.055104287650078</v>
      </c>
    </row>
    <row r="88" spans="1:16" x14ac:dyDescent="0.3">
      <c r="A88" s="104"/>
      <c r="B88" s="10"/>
      <c r="C88" s="14"/>
      <c r="E88" s="6"/>
      <c r="F88" s="8"/>
      <c r="G88" s="6"/>
      <c r="H88" s="6"/>
      <c r="I88" s="6"/>
      <c r="J88" s="8"/>
      <c r="L88" s="6"/>
      <c r="N88" s="8"/>
    </row>
    <row r="89" spans="1:16" ht="16.2" thickBot="1" x14ac:dyDescent="0.35">
      <c r="A89" s="323" t="s">
        <v>162</v>
      </c>
      <c r="B89" s="323"/>
      <c r="C89" s="52"/>
      <c r="D89" s="52"/>
      <c r="E89" s="52"/>
      <c r="F89" s="53">
        <f>F51+F55-F75</f>
        <v>666649485.34000039</v>
      </c>
      <c r="G89" s="52"/>
      <c r="H89" s="58">
        <f>F89/F9*1</f>
        <v>3.6173185552359391E-2</v>
      </c>
      <c r="I89" s="52"/>
      <c r="J89" s="53">
        <f>J51+J55-J75</f>
        <v>899360750.13999915</v>
      </c>
      <c r="K89" s="52"/>
      <c r="L89" s="58">
        <f>J89/J9*1</f>
        <v>5.3231707607929883E-2</v>
      </c>
      <c r="M89" s="52"/>
      <c r="N89" s="53">
        <f>F89-J89</f>
        <v>-232711264.79999876</v>
      </c>
      <c r="O89" s="52"/>
      <c r="P89" s="66">
        <f>N89/F89*1</f>
        <v>-0.34907589358043656</v>
      </c>
    </row>
    <row r="90" spans="1:16" ht="15" thickTop="1" x14ac:dyDescent="0.3">
      <c r="C90" s="5"/>
      <c r="D90" s="7"/>
      <c r="J90" s="7"/>
      <c r="N90" s="7"/>
    </row>
    <row r="91" spans="1:16" x14ac:dyDescent="0.3">
      <c r="C91" s="5"/>
      <c r="D91" s="7"/>
      <c r="F91" s="77"/>
      <c r="J91" s="77"/>
      <c r="N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C95" s="5"/>
      <c r="D95" s="7"/>
      <c r="F95" s="77"/>
      <c r="J95" s="7"/>
    </row>
    <row r="96" spans="1:16" x14ac:dyDescent="0.3">
      <c r="C96" s="5"/>
      <c r="D96" s="7"/>
      <c r="F96" s="77"/>
      <c r="J96" s="7"/>
    </row>
    <row r="97" spans="1:16" x14ac:dyDescent="0.3">
      <c r="A97" s="6"/>
      <c r="B97" s="6"/>
      <c r="C97" s="14"/>
      <c r="D97" s="8"/>
      <c r="E97" s="6"/>
      <c r="F97" s="167"/>
      <c r="G97" s="6"/>
      <c r="H97" s="6"/>
      <c r="I97" s="6"/>
      <c r="J97" s="8"/>
      <c r="K97" s="6"/>
      <c r="L97" s="6"/>
      <c r="M97" s="6"/>
      <c r="N97" s="6"/>
      <c r="O97" s="6"/>
      <c r="P97" s="6"/>
    </row>
    <row r="98" spans="1:16" x14ac:dyDescent="0.3">
      <c r="A98" s="158"/>
      <c r="B98" s="60"/>
      <c r="C98" s="166"/>
      <c r="D98" s="158"/>
      <c r="E98" s="6"/>
      <c r="F98" s="167"/>
      <c r="G98" s="6"/>
      <c r="H98" s="6"/>
      <c r="I98" s="6"/>
      <c r="J98" s="167"/>
      <c r="K98" s="6"/>
      <c r="L98" s="164"/>
      <c r="M98" s="164"/>
      <c r="N98" s="164"/>
      <c r="O98" s="164"/>
      <c r="P98" s="164"/>
    </row>
    <row r="99" spans="1:16" x14ac:dyDescent="0.3">
      <c r="A99" s="6"/>
      <c r="B99" s="98" t="s">
        <v>449</v>
      </c>
      <c r="C99" s="14"/>
      <c r="D99" s="8"/>
      <c r="E99" s="6"/>
      <c r="F99" s="6"/>
      <c r="G99" s="6"/>
      <c r="H99" s="6"/>
      <c r="I99" s="6"/>
      <c r="J99" s="8"/>
      <c r="K99" s="6"/>
      <c r="L99" s="308" t="s">
        <v>462</v>
      </c>
      <c r="M99" s="308"/>
      <c r="N99" s="308"/>
      <c r="O99" s="308"/>
      <c r="P99" s="308"/>
    </row>
    <row r="100" spans="1:16" x14ac:dyDescent="0.3">
      <c r="A100" s="6"/>
      <c r="B100" s="98" t="s">
        <v>157</v>
      </c>
      <c r="C100" s="14"/>
      <c r="D100" s="8"/>
      <c r="E100" s="6"/>
      <c r="F100" s="167"/>
      <c r="G100" s="6"/>
      <c r="H100" s="6"/>
      <c r="I100" s="6"/>
      <c r="J100" s="167"/>
      <c r="K100" s="6"/>
      <c r="L100" s="317" t="s">
        <v>458</v>
      </c>
      <c r="M100" s="317"/>
      <c r="N100" s="317"/>
      <c r="O100" s="317"/>
      <c r="P100" s="317"/>
    </row>
    <row r="101" spans="1:16" x14ac:dyDescent="0.3">
      <c r="A101" s="6"/>
      <c r="B101" s="6"/>
      <c r="C101" s="6"/>
      <c r="D101" s="14"/>
      <c r="E101" s="14"/>
      <c r="F101" s="165"/>
      <c r="G101" s="165"/>
      <c r="H101" s="6"/>
      <c r="I101" s="6"/>
      <c r="J101" s="165"/>
      <c r="K101" s="21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22"/>
      <c r="G106" s="322"/>
      <c r="H106" s="322"/>
      <c r="I106" s="322"/>
      <c r="J106" s="322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17" t="s">
        <v>158</v>
      </c>
      <c r="G107" s="317"/>
      <c r="H107" s="317"/>
      <c r="I107" s="317"/>
      <c r="J107" s="317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316" t="s">
        <v>248</v>
      </c>
      <c r="G108" s="316"/>
      <c r="H108" s="316"/>
      <c r="I108" s="316"/>
      <c r="J108" s="316"/>
      <c r="K108" s="6"/>
      <c r="L108" s="6"/>
      <c r="M108" s="6"/>
      <c r="N108" s="6"/>
      <c r="O108" s="6"/>
      <c r="P108" s="6"/>
    </row>
    <row r="109" spans="1:16" x14ac:dyDescent="0.3">
      <c r="A109" s="6"/>
      <c r="B109" s="6"/>
      <c r="C109" s="6"/>
      <c r="D109" s="6"/>
      <c r="E109" s="6"/>
      <c r="F109" s="317" t="s">
        <v>459</v>
      </c>
      <c r="G109" s="317"/>
      <c r="H109" s="317"/>
      <c r="I109" s="317"/>
      <c r="J109" s="317"/>
      <c r="K109" s="6"/>
      <c r="L109" s="6"/>
      <c r="M109" s="6"/>
      <c r="N109" s="6"/>
      <c r="O109" s="6"/>
      <c r="P109" s="6"/>
    </row>
    <row r="110" spans="1:16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</sheetData>
  <mergeCells count="20">
    <mergeCell ref="R9:S9"/>
    <mergeCell ref="R19:S19"/>
    <mergeCell ref="A9:B9"/>
    <mergeCell ref="A38:B38"/>
    <mergeCell ref="A7:B7"/>
    <mergeCell ref="A24:B24"/>
    <mergeCell ref="A36:B36"/>
    <mergeCell ref="A1:P1"/>
    <mergeCell ref="A2:P2"/>
    <mergeCell ref="A3:P3"/>
    <mergeCell ref="A4:P4"/>
    <mergeCell ref="A5:P5"/>
    <mergeCell ref="F109:J109"/>
    <mergeCell ref="F106:J106"/>
    <mergeCell ref="A51:B51"/>
    <mergeCell ref="A89:B89"/>
    <mergeCell ref="L100:P100"/>
    <mergeCell ref="F107:J107"/>
    <mergeCell ref="L99:P99"/>
    <mergeCell ref="F108:J108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H70:P70 H72:P72 H71:I71 K71:P71 N1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FAF-EB8D-46BF-83AE-E445AE70E2CD}">
  <sheetPr>
    <tabColor rgb="FF99FFCC"/>
  </sheetPr>
  <dimension ref="A1:S108"/>
  <sheetViews>
    <sheetView topLeftCell="A19" zoomScale="94" zoomScaleNormal="94" workbookViewId="0">
      <selection activeCell="F46" sqref="F46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664062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6640625" style="1" customWidth="1"/>
    <col min="12" max="12" width="10.3320312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33203125" style="1" customWidth="1"/>
    <col min="20" max="16384" width="11.44140625" style="1"/>
  </cols>
  <sheetData>
    <row r="1" spans="1:19" ht="17.399999999999999" x14ac:dyDescent="0.3">
      <c r="A1" s="312" t="s">
        <v>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19" ht="17.399999999999999" x14ac:dyDescent="0.3">
      <c r="A2" s="312" t="s">
        <v>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9" ht="17.399999999999999" x14ac:dyDescent="0.3">
      <c r="A3" s="312" t="s">
        <v>103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9" ht="17.399999999999999" x14ac:dyDescent="0.3">
      <c r="A4" s="312" t="s">
        <v>476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</row>
    <row r="5" spans="1:19" ht="17.399999999999999" x14ac:dyDescent="0.3">
      <c r="A5" s="312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</row>
    <row r="6" spans="1:19" ht="17.399999999999999" x14ac:dyDescent="0.3">
      <c r="A6" s="4"/>
      <c r="B6" s="2"/>
    </row>
    <row r="7" spans="1:19" ht="49.5" customHeight="1" x14ac:dyDescent="0.3">
      <c r="A7" s="318" t="s">
        <v>0</v>
      </c>
      <c r="B7" s="318"/>
      <c r="C7" s="54"/>
      <c r="D7" s="55" t="s">
        <v>7</v>
      </c>
      <c r="E7" s="54"/>
      <c r="F7" s="54" t="s">
        <v>447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324" t="s">
        <v>160</v>
      </c>
      <c r="B9" s="324"/>
      <c r="C9" s="24"/>
      <c r="D9" s="24"/>
      <c r="E9" s="24"/>
      <c r="F9" s="25">
        <f>F11</f>
        <v>18392820000</v>
      </c>
      <c r="G9" s="24"/>
      <c r="H9" s="26">
        <v>1</v>
      </c>
      <c r="I9" s="24"/>
      <c r="J9" s="25">
        <f>J11</f>
        <v>16859549250</v>
      </c>
      <c r="K9" s="24"/>
      <c r="L9" s="26">
        <v>1</v>
      </c>
      <c r="M9" s="24"/>
      <c r="N9" s="25">
        <f>F9-J9</f>
        <v>1533270750</v>
      </c>
      <c r="O9" s="24"/>
      <c r="P9" s="26">
        <v>1</v>
      </c>
      <c r="R9" s="310">
        <v>2024</v>
      </c>
      <c r="S9" s="310"/>
    </row>
    <row r="10" spans="1:19" ht="15.6" thickTop="1" thickBot="1" x14ac:dyDescent="0.35">
      <c r="A10" s="3" t="s">
        <v>451</v>
      </c>
      <c r="C10" s="5"/>
      <c r="F10" s="7"/>
      <c r="J10" s="7"/>
    </row>
    <row r="11" spans="1:19" ht="15" thickBot="1" x14ac:dyDescent="0.35">
      <c r="A11" s="106">
        <v>4</v>
      </c>
      <c r="B11" s="32" t="s">
        <v>104</v>
      </c>
      <c r="C11" s="5"/>
      <c r="D11" s="31"/>
      <c r="E11" s="5"/>
      <c r="F11" s="34">
        <f>F12+F20</f>
        <v>18392820000</v>
      </c>
      <c r="G11" s="5"/>
      <c r="H11" s="59">
        <f>F11/F9*1</f>
        <v>1</v>
      </c>
      <c r="I11" s="5"/>
      <c r="J11" s="34">
        <f>J12+J20</f>
        <v>16859549250</v>
      </c>
      <c r="K11" s="5"/>
      <c r="L11" s="59">
        <f>J11/J9*1</f>
        <v>1</v>
      </c>
      <c r="M11" s="5"/>
      <c r="N11" s="34">
        <f>F11-J11</f>
        <v>1533270750</v>
      </c>
      <c r="O11" s="5"/>
      <c r="P11" s="59">
        <f>N11/N9*1</f>
        <v>1</v>
      </c>
      <c r="R11" s="246" t="s">
        <v>470</v>
      </c>
      <c r="S11" s="244">
        <f>F9</f>
        <v>18392820000</v>
      </c>
    </row>
    <row r="12" spans="1:19" ht="15.6" thickTop="1" thickBot="1" x14ac:dyDescent="0.35">
      <c r="A12" s="168">
        <v>43</v>
      </c>
      <c r="B12" s="3" t="s">
        <v>105</v>
      </c>
      <c r="C12" s="5"/>
      <c r="F12" s="9">
        <f>F13+F16</f>
        <v>24523760000</v>
      </c>
      <c r="H12" s="28">
        <f>F12/F9*1</f>
        <v>1.3333333333333333</v>
      </c>
      <c r="J12" s="9">
        <f>J13+J16</f>
        <v>22479399000</v>
      </c>
      <c r="L12" s="28">
        <f>J12/J9*1</f>
        <v>1.3333333333333333</v>
      </c>
      <c r="N12" s="16">
        <f>F12-J12</f>
        <v>2044361000</v>
      </c>
      <c r="P12" s="28">
        <f t="shared" ref="P12:P15" si="0">N12/F12*1</f>
        <v>8.3362461547495159E-2</v>
      </c>
      <c r="R12" s="247" t="s">
        <v>118</v>
      </c>
      <c r="S12" s="245">
        <f>F53</f>
        <v>482150644.42999995</v>
      </c>
    </row>
    <row r="13" spans="1:19" ht="15" thickBot="1" x14ac:dyDescent="0.35">
      <c r="A13" s="170">
        <v>434001</v>
      </c>
      <c r="B13" s="32" t="s">
        <v>108</v>
      </c>
      <c r="C13" s="33"/>
      <c r="D13" s="31"/>
      <c r="E13" s="31"/>
      <c r="F13" s="149">
        <f>SUM(F14:F15)</f>
        <v>24523760000</v>
      </c>
      <c r="G13" s="31"/>
      <c r="H13" s="123">
        <f>F13/F12*1</f>
        <v>1</v>
      </c>
      <c r="I13" s="31"/>
      <c r="J13" s="149">
        <f>SUM(J14:J15)</f>
        <v>22479399000</v>
      </c>
      <c r="K13" s="31"/>
      <c r="L13" s="123">
        <f>J13/J12*1</f>
        <v>1</v>
      </c>
      <c r="M13" s="31"/>
      <c r="N13" s="34">
        <f>F13-J13</f>
        <v>2044361000</v>
      </c>
      <c r="O13" s="31"/>
      <c r="P13" s="123">
        <f t="shared" si="0"/>
        <v>8.3362461547495159E-2</v>
      </c>
      <c r="R13" s="247" t="s">
        <v>471</v>
      </c>
      <c r="S13" s="245">
        <f>-F24</f>
        <v>-15698187175.4</v>
      </c>
    </row>
    <row r="14" spans="1:19" x14ac:dyDescent="0.3">
      <c r="A14" s="168">
        <v>43400101</v>
      </c>
      <c r="B14" s="6" t="s">
        <v>106</v>
      </c>
      <c r="C14" s="14"/>
      <c r="E14" s="6"/>
      <c r="F14" s="285">
        <f>'ERI Comparativo Junio 2024'!F14</f>
        <v>3143020000</v>
      </c>
      <c r="G14" s="6"/>
      <c r="H14" s="30">
        <f>F14/F13*1</f>
        <v>0.12816223939559024</v>
      </c>
      <c r="J14" s="285">
        <f>'ERI Comparativo Junio 2024'!J14</f>
        <v>2899809000</v>
      </c>
      <c r="L14" s="30">
        <f>J14/J13*1</f>
        <v>0.1289985110367052</v>
      </c>
      <c r="N14" s="8">
        <f>F14-J14</f>
        <v>243211000</v>
      </c>
      <c r="P14" s="30">
        <f t="shared" si="0"/>
        <v>7.7381308423108988E-2</v>
      </c>
      <c r="R14" s="247" t="s">
        <v>453</v>
      </c>
      <c r="S14" s="245">
        <f>-F40</f>
        <v>-2128775164.5599999</v>
      </c>
    </row>
    <row r="15" spans="1:19" x14ac:dyDescent="0.3">
      <c r="A15" s="168">
        <v>43400102</v>
      </c>
      <c r="B15" s="6" t="s">
        <v>107</v>
      </c>
      <c r="C15" s="14"/>
      <c r="E15" s="6"/>
      <c r="F15" s="8">
        <f>'ERI Comparativo Junio 2024'!F15</f>
        <v>21380740000</v>
      </c>
      <c r="G15" s="6"/>
      <c r="H15" s="30">
        <f>F15/F13*1</f>
        <v>0.87183776060440976</v>
      </c>
      <c r="J15" s="8">
        <f>'ERI Comparativo Junio 2024'!J15</f>
        <v>19579590000</v>
      </c>
      <c r="L15" s="30">
        <f>J15/J13*1</f>
        <v>0.87100148896329477</v>
      </c>
      <c r="N15" s="8">
        <f>F15-J15</f>
        <v>1801150000</v>
      </c>
      <c r="P15" s="30">
        <f t="shared" si="0"/>
        <v>8.4241705385314072E-2</v>
      </c>
      <c r="R15" s="248" t="s">
        <v>472</v>
      </c>
      <c r="S15" s="245">
        <f>-F48</f>
        <v>-189061404</v>
      </c>
    </row>
    <row r="16" spans="1:19" ht="15" thickBot="1" x14ac:dyDescent="0.35">
      <c r="A16" s="106">
        <v>43400</v>
      </c>
      <c r="B16" s="32" t="s">
        <v>109</v>
      </c>
      <c r="C16" s="33"/>
      <c r="D16" s="31"/>
      <c r="E16" s="31"/>
      <c r="F16" s="34">
        <f>SUM(F17:F19)</f>
        <v>0</v>
      </c>
      <c r="G16" s="31"/>
      <c r="H16" s="123">
        <f>F16/F13*1</f>
        <v>0</v>
      </c>
      <c r="I16" s="31"/>
      <c r="J16" s="34">
        <f>SUM(J17:J19)</f>
        <v>0</v>
      </c>
      <c r="K16" s="31"/>
      <c r="L16" s="123">
        <f>J16/J13*1</f>
        <v>0</v>
      </c>
      <c r="M16" s="31"/>
      <c r="N16" s="34">
        <f>SUM(N17:N19)</f>
        <v>0</v>
      </c>
      <c r="O16" s="31"/>
      <c r="P16" s="123">
        <v>0</v>
      </c>
      <c r="R16" s="248" t="s">
        <v>473</v>
      </c>
      <c r="S16" s="245">
        <f>-F73</f>
        <v>-137881481.13000003</v>
      </c>
    </row>
    <row r="17" spans="1:19" ht="15.6" thickTop="1" thickBot="1" x14ac:dyDescent="0.35">
      <c r="A17" s="168">
        <v>43400201</v>
      </c>
      <c r="B17" s="6" t="s">
        <v>110</v>
      </c>
      <c r="C17" s="14"/>
      <c r="E17" s="6"/>
      <c r="F17" s="288">
        <v>0</v>
      </c>
      <c r="G17" s="6"/>
      <c r="H17" s="30">
        <v>0</v>
      </c>
      <c r="J17" s="288">
        <v>0</v>
      </c>
      <c r="L17" s="30">
        <v>0</v>
      </c>
      <c r="N17" s="288">
        <v>0</v>
      </c>
      <c r="P17" s="30">
        <v>0</v>
      </c>
      <c r="R17" s="249" t="s">
        <v>466</v>
      </c>
      <c r="S17" s="250">
        <f>SUM(S11:S16)</f>
        <v>721065419.34000075</v>
      </c>
    </row>
    <row r="18" spans="1:19" x14ac:dyDescent="0.3">
      <c r="A18" s="168">
        <v>43400206</v>
      </c>
      <c r="B18" s="6" t="s">
        <v>111</v>
      </c>
      <c r="C18" s="14"/>
      <c r="E18" s="6"/>
      <c r="F18" s="288">
        <v>0</v>
      </c>
      <c r="G18" s="6"/>
      <c r="H18" s="30">
        <v>0</v>
      </c>
      <c r="J18" s="288">
        <v>0</v>
      </c>
      <c r="L18" s="30">
        <v>0</v>
      </c>
      <c r="N18" s="288">
        <v>0</v>
      </c>
      <c r="P18" s="30">
        <v>0</v>
      </c>
      <c r="S18" s="77"/>
    </row>
    <row r="19" spans="1:19" ht="15.6" x14ac:dyDescent="0.3">
      <c r="A19" s="168">
        <v>43400208</v>
      </c>
      <c r="B19" s="6" t="s">
        <v>450</v>
      </c>
      <c r="C19" s="14"/>
      <c r="E19" s="6"/>
      <c r="F19" s="288">
        <v>0</v>
      </c>
      <c r="G19" s="6"/>
      <c r="H19" s="30">
        <v>0</v>
      </c>
      <c r="J19" s="288">
        <v>0</v>
      </c>
      <c r="L19" s="30">
        <v>0</v>
      </c>
      <c r="N19" s="288">
        <v>0</v>
      </c>
      <c r="P19" s="30">
        <v>0</v>
      </c>
      <c r="R19" s="310">
        <v>2023</v>
      </c>
      <c r="S19" s="310"/>
    </row>
    <row r="20" spans="1:19" ht="15" thickBot="1" x14ac:dyDescent="0.35">
      <c r="A20" s="170">
        <v>459508</v>
      </c>
      <c r="B20" s="32" t="s">
        <v>112</v>
      </c>
      <c r="C20" s="33"/>
      <c r="D20" s="31"/>
      <c r="E20" s="31"/>
      <c r="F20" s="34">
        <f>SUM(F21:F22)</f>
        <v>-6130940000</v>
      </c>
      <c r="G20" s="31"/>
      <c r="H20" s="123">
        <f>F20/F12*1</f>
        <v>-0.25</v>
      </c>
      <c r="I20" s="31"/>
      <c r="J20" s="34">
        <f>SUM(J21:J22)</f>
        <v>-5619849750</v>
      </c>
      <c r="K20" s="31"/>
      <c r="L20" s="123">
        <f>J20/J12*1</f>
        <v>-0.25</v>
      </c>
      <c r="M20" s="31"/>
      <c r="N20" s="34">
        <f>SUM(N21:N22)</f>
        <v>-511090250</v>
      </c>
      <c r="O20" s="31"/>
      <c r="P20" s="123">
        <f>N20/F20*1</f>
        <v>8.3362461547495159E-2</v>
      </c>
    </row>
    <row r="21" spans="1:19" ht="15" thickTop="1" x14ac:dyDescent="0.3">
      <c r="A21" s="168">
        <v>43950801</v>
      </c>
      <c r="B21" s="10" t="s">
        <v>113</v>
      </c>
      <c r="C21" s="14"/>
      <c r="E21" s="6"/>
      <c r="F21" s="12">
        <f>'ERI Comparativo Junio 2024'!F21</f>
        <v>-1226188000</v>
      </c>
      <c r="G21" s="6"/>
      <c r="H21" s="30">
        <f>F21/F20*1</f>
        <v>0.2</v>
      </c>
      <c r="I21" s="6"/>
      <c r="J21" s="12">
        <f>'ERI Comparativo Junio 2024'!J21</f>
        <v>-1123969950</v>
      </c>
      <c r="L21" s="30">
        <f>J21/J20*1</f>
        <v>0.2</v>
      </c>
      <c r="N21" s="8">
        <f t="shared" ref="N21:N22" si="1">F21-J21</f>
        <v>-102218050</v>
      </c>
      <c r="P21" s="30">
        <f>N21/F21*1</f>
        <v>8.3362461547495159E-2</v>
      </c>
      <c r="R21" s="246" t="s">
        <v>470</v>
      </c>
      <c r="S21" s="244">
        <f>J9</f>
        <v>16859549250</v>
      </c>
    </row>
    <row r="22" spans="1:19" x14ac:dyDescent="0.3">
      <c r="A22" s="168">
        <v>43950802</v>
      </c>
      <c r="B22" s="10" t="s">
        <v>114</v>
      </c>
      <c r="C22" s="14"/>
      <c r="E22" s="6"/>
      <c r="F22" s="12">
        <f>'ERI Comparativo Junio 2024'!F22</f>
        <v>-4904752000</v>
      </c>
      <c r="G22" s="6"/>
      <c r="H22" s="30">
        <f>F22/F21*1</f>
        <v>4</v>
      </c>
      <c r="I22" s="6"/>
      <c r="J22" s="12">
        <f>'ERI Comparativo Junio 2024'!J22</f>
        <v>-4495879800</v>
      </c>
      <c r="L22" s="30">
        <f>J22/J21*1</f>
        <v>4</v>
      </c>
      <c r="N22" s="8">
        <f t="shared" si="1"/>
        <v>-408872200</v>
      </c>
      <c r="P22" s="30">
        <f>N22/F22*1</f>
        <v>8.3362461547495159E-2</v>
      </c>
      <c r="R22" s="247" t="s">
        <v>118</v>
      </c>
      <c r="S22" s="245">
        <f>J53</f>
        <v>448694641.11000001</v>
      </c>
    </row>
    <row r="23" spans="1:19" x14ac:dyDescent="0.3">
      <c r="A23" s="105"/>
      <c r="C23" s="5"/>
      <c r="D23" s="7"/>
      <c r="F23" s="7"/>
      <c r="R23" s="247" t="s">
        <v>471</v>
      </c>
      <c r="S23" s="245">
        <f>-J24</f>
        <v>-14405521145.620001</v>
      </c>
    </row>
    <row r="24" spans="1:19" ht="15" thickBot="1" x14ac:dyDescent="0.35">
      <c r="A24" s="325" t="s">
        <v>161</v>
      </c>
      <c r="B24" s="325"/>
      <c r="C24" s="3"/>
      <c r="D24" s="56"/>
      <c r="E24" s="3"/>
      <c r="F24" s="23">
        <f>F25</f>
        <v>15698187175.4</v>
      </c>
      <c r="G24" s="3"/>
      <c r="H24" s="57">
        <f>F24/F9*1</f>
        <v>0.85349539523574958</v>
      </c>
      <c r="I24" s="3"/>
      <c r="J24" s="23">
        <f>J25</f>
        <v>14405521145.620001</v>
      </c>
      <c r="K24" s="3"/>
      <c r="L24" s="57">
        <f>J24/J9*1</f>
        <v>0.85444284019752192</v>
      </c>
      <c r="M24" s="3"/>
      <c r="N24" s="23">
        <f>N25</f>
        <v>1292666029.7799988</v>
      </c>
      <c r="O24" s="3"/>
      <c r="P24" s="57">
        <f>N24/F24*1</f>
        <v>8.2344923992604957E-2</v>
      </c>
      <c r="R24" s="247" t="s">
        <v>453</v>
      </c>
      <c r="S24" s="245">
        <f>-J40</f>
        <v>-1718823905</v>
      </c>
    </row>
    <row r="25" spans="1:19" ht="15.6" thickTop="1" thickBot="1" x14ac:dyDescent="0.35">
      <c r="A25" s="106">
        <v>56</v>
      </c>
      <c r="B25" s="32" t="s">
        <v>141</v>
      </c>
      <c r="C25" s="33"/>
      <c r="D25" s="31"/>
      <c r="E25" s="31"/>
      <c r="F25" s="34">
        <f>F26</f>
        <v>15698187175.4</v>
      </c>
      <c r="G25" s="31"/>
      <c r="H25" s="123">
        <f>F25/F14*1</f>
        <v>4.9946189255556757</v>
      </c>
      <c r="I25" s="31"/>
      <c r="J25" s="34">
        <f>J26</f>
        <v>14405521145.620001</v>
      </c>
      <c r="K25" s="31"/>
      <c r="L25" s="123">
        <f>J25/J14*1</f>
        <v>4.9677482708757719</v>
      </c>
      <c r="M25" s="31"/>
      <c r="N25" s="34">
        <f>N26</f>
        <v>1292666029.7799988</v>
      </c>
      <c r="O25" s="31"/>
      <c r="P25" s="123">
        <f>N25/F25*1</f>
        <v>8.2344923992604957E-2</v>
      </c>
      <c r="R25" s="248" t="s">
        <v>472</v>
      </c>
      <c r="S25" s="245">
        <f>-J48</f>
        <v>-189061404</v>
      </c>
    </row>
    <row r="26" spans="1:19" ht="15.6" thickTop="1" thickBot="1" x14ac:dyDescent="0.35">
      <c r="A26" s="106">
        <v>5618</v>
      </c>
      <c r="B26" s="32" t="s">
        <v>105</v>
      </c>
      <c r="C26" s="33"/>
      <c r="D26" s="31"/>
      <c r="E26" s="31"/>
      <c r="F26" s="34">
        <f>SUM(F27:F34)</f>
        <v>15698187175.4</v>
      </c>
      <c r="G26" s="31"/>
      <c r="H26" s="123">
        <f>F26/F14*1</f>
        <v>4.9946189255556757</v>
      </c>
      <c r="I26" s="31"/>
      <c r="J26" s="34">
        <f>SUM(J27:J34)</f>
        <v>14405521145.620001</v>
      </c>
      <c r="K26" s="31"/>
      <c r="L26" s="123">
        <f>J26/J14*1</f>
        <v>4.9677482708757719</v>
      </c>
      <c r="M26" s="31"/>
      <c r="N26" s="34">
        <f>F26-J26</f>
        <v>1292666029.7799988</v>
      </c>
      <c r="O26" s="31"/>
      <c r="P26" s="123">
        <f>N26/F26*1</f>
        <v>8.2344923992604957E-2</v>
      </c>
      <c r="R26" s="248" t="s">
        <v>473</v>
      </c>
      <c r="S26" s="245">
        <f>-J73</f>
        <v>-117882129.34999999</v>
      </c>
    </row>
    <row r="27" spans="1:19" ht="15.6" thickTop="1" thickBot="1" x14ac:dyDescent="0.35">
      <c r="A27" s="104">
        <v>561802</v>
      </c>
      <c r="B27" s="10" t="s">
        <v>131</v>
      </c>
      <c r="C27" s="14"/>
      <c r="E27" s="6"/>
      <c r="F27" s="12">
        <f>'ERI Comparativo Junio 2024'!F27</f>
        <v>1388750000</v>
      </c>
      <c r="G27" s="6"/>
      <c r="H27" s="30">
        <f>F27/F25*1</f>
        <v>8.8465628832369539E-2</v>
      </c>
      <c r="I27" s="6"/>
      <c r="J27" s="12">
        <f>'ERI Comparativo Junio 2024'!J27</f>
        <v>0</v>
      </c>
      <c r="K27" s="6"/>
      <c r="L27" s="30">
        <f>J27/J25*1</f>
        <v>0</v>
      </c>
      <c r="M27" s="6"/>
      <c r="N27" s="8">
        <f t="shared" ref="N27:N34" si="2">F27-J27</f>
        <v>1388750000</v>
      </c>
      <c r="P27" s="30">
        <v>0</v>
      </c>
      <c r="R27" s="249" t="s">
        <v>466</v>
      </c>
      <c r="S27" s="250">
        <f>SUM(S21:S26)</f>
        <v>876955307.13999975</v>
      </c>
    </row>
    <row r="28" spans="1:19" x14ac:dyDescent="0.3">
      <c r="A28" s="104">
        <v>561802</v>
      </c>
      <c r="B28" s="10" t="s">
        <v>132</v>
      </c>
      <c r="C28" s="14"/>
      <c r="E28" s="6"/>
      <c r="F28" s="12">
        <f>'ERI Comparativo Junio 2024'!F28</f>
        <v>5948131678</v>
      </c>
      <c r="G28" s="6"/>
      <c r="H28" s="30">
        <f>F28/F25*1</f>
        <v>0.37890564123996934</v>
      </c>
      <c r="I28" s="6"/>
      <c r="J28" s="12">
        <f>'ERI Comparativo Junio 2024'!J28</f>
        <v>5301076553.7200003</v>
      </c>
      <c r="K28" s="6"/>
      <c r="L28" s="30">
        <f>J28/J25*1</f>
        <v>0.36798922441843018</v>
      </c>
      <c r="M28" s="6"/>
      <c r="N28" s="8">
        <f t="shared" si="2"/>
        <v>647055124.27999973</v>
      </c>
      <c r="P28" s="30">
        <f>N28/F28*1</f>
        <v>0.10878291862186305</v>
      </c>
      <c r="S28" s="77"/>
    </row>
    <row r="29" spans="1:19" x14ac:dyDescent="0.3">
      <c r="A29" s="104">
        <v>561805</v>
      </c>
      <c r="B29" s="10" t="s">
        <v>133</v>
      </c>
      <c r="C29" s="14"/>
      <c r="E29" s="6"/>
      <c r="F29" s="12">
        <f>'ERI Comparativo Junio 2024'!F29</f>
        <v>5555000</v>
      </c>
      <c r="G29" s="6"/>
      <c r="H29" s="30">
        <f>F29/F26*1</f>
        <v>3.5386251532947818E-4</v>
      </c>
      <c r="I29" s="6"/>
      <c r="J29" s="12">
        <f>'ERI Comparativo Junio 2024'!J29</f>
        <v>0</v>
      </c>
      <c r="K29" s="6"/>
      <c r="L29" s="30">
        <f>J29/J26*1</f>
        <v>0</v>
      </c>
      <c r="M29" s="6"/>
      <c r="N29" s="8">
        <f t="shared" si="2"/>
        <v>5555000</v>
      </c>
      <c r="P29" s="30">
        <v>0</v>
      </c>
    </row>
    <row r="30" spans="1:19" x14ac:dyDescent="0.3">
      <c r="A30" s="104">
        <v>561807</v>
      </c>
      <c r="B30" s="10" t="s">
        <v>134</v>
      </c>
      <c r="C30" s="14"/>
      <c r="E30" s="6"/>
      <c r="F30" s="12">
        <f>'ERI Comparativo Junio 2024'!F30</f>
        <v>1170053119</v>
      </c>
      <c r="G30" s="6"/>
      <c r="H30" s="30">
        <f>F30/F25*1</f>
        <v>7.45342825847779E-2</v>
      </c>
      <c r="I30" s="6"/>
      <c r="J30" s="12">
        <f>'ERI Comparativo Junio 2024'!J30</f>
        <v>1082402193</v>
      </c>
      <c r="K30" s="6"/>
      <c r="L30" s="30">
        <f>J30/J25*1</f>
        <v>7.5138010076720094E-2</v>
      </c>
      <c r="M30" s="6"/>
      <c r="N30" s="8">
        <f t="shared" si="2"/>
        <v>87650926</v>
      </c>
      <c r="P30" s="30">
        <f t="shared" ref="P30:P34" si="3">N30/F30*1</f>
        <v>7.4911920302312363E-2</v>
      </c>
    </row>
    <row r="31" spans="1:19" x14ac:dyDescent="0.3">
      <c r="A31" s="104">
        <v>561809</v>
      </c>
      <c r="B31" s="10" t="s">
        <v>135</v>
      </c>
      <c r="C31" s="14"/>
      <c r="E31" s="6"/>
      <c r="F31" s="12">
        <f>'ERI Comparativo Junio 2024'!F31</f>
        <v>166666656.40000001</v>
      </c>
      <c r="G31" s="6"/>
      <c r="H31" s="30">
        <f>F31/F25*1</f>
        <v>1.0616936499596377E-2</v>
      </c>
      <c r="I31" s="6"/>
      <c r="J31" s="12">
        <f>'ERI Comparativo Junio 2024'!J31</f>
        <v>165363983</v>
      </c>
      <c r="K31" s="6"/>
      <c r="L31" s="30">
        <f>J31/J25*1</f>
        <v>1.1479208653987428E-2</v>
      </c>
      <c r="M31" s="6"/>
      <c r="N31" s="8">
        <f t="shared" si="2"/>
        <v>1302673.400000006</v>
      </c>
      <c r="P31" s="30">
        <f t="shared" si="3"/>
        <v>7.8160408814681535E-3</v>
      </c>
    </row>
    <row r="32" spans="1:19" x14ac:dyDescent="0.3">
      <c r="A32" s="104">
        <v>561810</v>
      </c>
      <c r="B32" s="10" t="s">
        <v>136</v>
      </c>
      <c r="C32" s="14"/>
      <c r="E32" s="6"/>
      <c r="F32" s="8">
        <f>'ERI Comparativo Junio 2024'!F32</f>
        <v>2472622322</v>
      </c>
      <c r="G32" s="6"/>
      <c r="H32" s="30">
        <f>F32/F25*1</f>
        <v>0.15751005478357064</v>
      </c>
      <c r="I32" s="6"/>
      <c r="J32" s="8">
        <f>'ERI Comparativo Junio 2024'!J32</f>
        <v>3690682978.9000001</v>
      </c>
      <c r="K32" s="6"/>
      <c r="L32" s="30">
        <f>J32/J25*1</f>
        <v>0.25619919901489663</v>
      </c>
      <c r="M32" s="6"/>
      <c r="N32" s="8">
        <f t="shared" si="2"/>
        <v>-1218060656.9000001</v>
      </c>
      <c r="P32" s="30">
        <f t="shared" si="3"/>
        <v>-0.49261896815473305</v>
      </c>
    </row>
    <row r="33" spans="1:16" x14ac:dyDescent="0.3">
      <c r="A33" s="104">
        <v>561811</v>
      </c>
      <c r="B33" s="10" t="s">
        <v>77</v>
      </c>
      <c r="C33" s="14"/>
      <c r="E33" s="6"/>
      <c r="F33" s="8">
        <f>'ERI Comparativo Junio 2024'!F33</f>
        <v>2942851200</v>
      </c>
      <c r="G33" s="6"/>
      <c r="H33" s="30">
        <f>F33/F25*1</f>
        <v>0.18746439745677285</v>
      </c>
      <c r="I33" s="6"/>
      <c r="J33" s="8">
        <f>'ERI Comparativo Junio 2024'!J33</f>
        <v>2697527880</v>
      </c>
      <c r="K33" s="6"/>
      <c r="L33" s="30">
        <f>J33/J25*1</f>
        <v>0.18725652843321003</v>
      </c>
      <c r="M33" s="6"/>
      <c r="N33" s="8">
        <f t="shared" si="2"/>
        <v>245323320</v>
      </c>
      <c r="P33" s="30">
        <f t="shared" si="3"/>
        <v>8.3362461547495159E-2</v>
      </c>
    </row>
    <row r="34" spans="1:16" x14ac:dyDescent="0.3">
      <c r="A34" s="104">
        <v>561890</v>
      </c>
      <c r="B34" s="10" t="s">
        <v>137</v>
      </c>
      <c r="C34" s="14"/>
      <c r="E34" s="6"/>
      <c r="F34" s="8">
        <f>'ERI Comparativo Junio 2024'!F34</f>
        <v>1603557200</v>
      </c>
      <c r="G34" s="6"/>
      <c r="H34" s="30">
        <f>F34/F25*1</f>
        <v>0.10214919608761387</v>
      </c>
      <c r="I34" s="6"/>
      <c r="J34" s="8">
        <f>'ERI Comparativo Junio 2024'!J34</f>
        <v>1468467557</v>
      </c>
      <c r="K34" s="6"/>
      <c r="L34" s="30">
        <f>J34/J25*1</f>
        <v>0.1019378294027556</v>
      </c>
      <c r="M34" s="6"/>
      <c r="N34" s="8">
        <f t="shared" si="2"/>
        <v>135089643</v>
      </c>
      <c r="P34" s="30">
        <f t="shared" si="3"/>
        <v>8.4243731997835816E-2</v>
      </c>
    </row>
    <row r="35" spans="1:16" x14ac:dyDescent="0.3">
      <c r="C35" s="5"/>
      <c r="D35" s="7"/>
      <c r="F35" s="7"/>
    </row>
    <row r="36" spans="1:16" ht="16.2" thickBot="1" x14ac:dyDescent="0.35">
      <c r="A36" s="323" t="s">
        <v>159</v>
      </c>
      <c r="B36" s="323"/>
      <c r="C36" s="52"/>
      <c r="D36" s="52"/>
      <c r="E36" s="52"/>
      <c r="F36" s="53">
        <f>F9-F24</f>
        <v>2694632824.6000004</v>
      </c>
      <c r="G36" s="52"/>
      <c r="H36" s="58">
        <f>F36/F9*1</f>
        <v>0.14650460476425042</v>
      </c>
      <c r="I36" s="52"/>
      <c r="J36" s="53">
        <f>J9-J24</f>
        <v>2454028104.3799992</v>
      </c>
      <c r="K36" s="52"/>
      <c r="L36" s="58">
        <f>J36/J9*1</f>
        <v>0.14555715980247808</v>
      </c>
      <c r="M36" s="52"/>
      <c r="N36" s="53">
        <f>N9-N24</f>
        <v>240604720.22000122</v>
      </c>
      <c r="O36" s="52"/>
      <c r="P36" s="66">
        <f>N36/F36*1</f>
        <v>8.9290354523799478E-2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25" t="s">
        <v>163</v>
      </c>
      <c r="B38" s="325"/>
      <c r="C38" s="3"/>
      <c r="D38" s="56"/>
      <c r="E38" s="3"/>
      <c r="F38" s="23">
        <f>F40+F48</f>
        <v>2317836568.5599999</v>
      </c>
      <c r="G38" s="3"/>
      <c r="H38" s="57">
        <f>F38/F9*1</f>
        <v>0.12601855335723397</v>
      </c>
      <c r="I38" s="3"/>
      <c r="J38" s="23">
        <f>J40+J48</f>
        <v>1907885309</v>
      </c>
      <c r="K38" s="3"/>
      <c r="L38" s="57">
        <f>J38/J9*1</f>
        <v>0.11316348264767517</v>
      </c>
      <c r="M38" s="3"/>
      <c r="N38" s="23">
        <f>N40</f>
        <v>409951259.56</v>
      </c>
      <c r="O38" s="3"/>
      <c r="P38" s="57">
        <f>N38/F38*1</f>
        <v>0.17686806098442481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124</v>
      </c>
      <c r="C40" s="33"/>
      <c r="D40" s="31"/>
      <c r="E40" s="31"/>
      <c r="F40" s="34">
        <f>SUM(F41:F47)</f>
        <v>2128775164.5599999</v>
      </c>
      <c r="G40" s="31"/>
      <c r="H40" s="123">
        <f>F40/F9*1</f>
        <v>0.11573946597422255</v>
      </c>
      <c r="I40" s="31"/>
      <c r="J40" s="34">
        <f>SUM(J41:J47)</f>
        <v>1718823905</v>
      </c>
      <c r="K40" s="31"/>
      <c r="L40" s="123">
        <f>J40/J9*1</f>
        <v>0.1019495764395955</v>
      </c>
      <c r="M40" s="31"/>
      <c r="N40" s="34">
        <f>SUM(N41:N48)</f>
        <v>409951259.56</v>
      </c>
      <c r="O40" s="31"/>
      <c r="P40" s="123">
        <f>N40/F40*1</f>
        <v>0.19257611906832514</v>
      </c>
    </row>
    <row r="41" spans="1:16" ht="15" thickTop="1" x14ac:dyDescent="0.3">
      <c r="A41" s="104">
        <v>5101</v>
      </c>
      <c r="B41" s="10" t="s">
        <v>129</v>
      </c>
      <c r="C41" s="14"/>
      <c r="E41" s="6"/>
      <c r="F41" s="12">
        <f>'ERI Comparativo Junio 2024'!F41</f>
        <v>846877717</v>
      </c>
      <c r="G41" s="6"/>
      <c r="H41" s="30">
        <f>F41/F40*1</f>
        <v>0.39782393702203989</v>
      </c>
      <c r="I41" s="6"/>
      <c r="J41" s="12">
        <f>'ERI Comparativo Junio 2024'!J41</f>
        <v>763297135</v>
      </c>
      <c r="L41" s="30">
        <f>J41/J40*1</f>
        <v>0.44408105611028259</v>
      </c>
      <c r="N41" s="8">
        <f t="shared" ref="N41:N48" si="4">F41-J41</f>
        <v>83580582</v>
      </c>
      <c r="P41" s="30">
        <v>0</v>
      </c>
    </row>
    <row r="42" spans="1:16" x14ac:dyDescent="0.3">
      <c r="A42" s="104">
        <v>5102</v>
      </c>
      <c r="B42" s="10" t="s">
        <v>125</v>
      </c>
      <c r="C42" s="14"/>
      <c r="E42" s="6"/>
      <c r="F42" s="12">
        <f>'ERI Comparativo Junio 2024'!F42</f>
        <v>0</v>
      </c>
      <c r="G42" s="6"/>
      <c r="H42" s="30">
        <f>F42/F40*1</f>
        <v>0</v>
      </c>
      <c r="I42" s="6"/>
      <c r="J42" s="12">
        <f>'ERI Comparativo Junio 2024'!J42</f>
        <v>0</v>
      </c>
      <c r="L42" s="30">
        <f>J42/J40*1</f>
        <v>0</v>
      </c>
      <c r="N42" s="8">
        <f t="shared" si="4"/>
        <v>0</v>
      </c>
      <c r="P42" s="30">
        <v>0</v>
      </c>
    </row>
    <row r="43" spans="1:16" x14ac:dyDescent="0.3">
      <c r="A43" s="104">
        <v>5103</v>
      </c>
      <c r="B43" s="10" t="s">
        <v>126</v>
      </c>
      <c r="C43" s="14"/>
      <c r="E43" s="6"/>
      <c r="F43" s="12">
        <f>'ERI Comparativo Junio 2024'!F43</f>
        <v>180582400</v>
      </c>
      <c r="G43" s="6"/>
      <c r="H43" s="30">
        <f>F43/F40*1</f>
        <v>8.4829249704876597E-2</v>
      </c>
      <c r="I43" s="6"/>
      <c r="J43" s="12">
        <f>'ERI Comparativo Junio 2024'!J43</f>
        <v>130158400</v>
      </c>
      <c r="L43" s="30">
        <f>J43/J40*1</f>
        <v>7.5725267504933844E-2</v>
      </c>
      <c r="N43" s="8">
        <f t="shared" si="4"/>
        <v>50424000</v>
      </c>
      <c r="P43" s="30">
        <f t="shared" ref="P43:P48" si="5">N43/F43*1</f>
        <v>0.27922986957754464</v>
      </c>
    </row>
    <row r="44" spans="1:16" x14ac:dyDescent="0.3">
      <c r="A44" s="104">
        <v>5107</v>
      </c>
      <c r="B44" s="10" t="s">
        <v>127</v>
      </c>
      <c r="C44" s="14"/>
      <c r="E44" s="6"/>
      <c r="F44" s="12">
        <f>'ERI Comparativo Junio 2024'!F44</f>
        <v>372769170</v>
      </c>
      <c r="G44" s="6"/>
      <c r="H44" s="30">
        <f>F44/F40*1</f>
        <v>0.17510969509880028</v>
      </c>
      <c r="I44" s="6"/>
      <c r="J44" s="12">
        <f>'ERI Comparativo Junio 2024'!J44</f>
        <v>237383253</v>
      </c>
      <c r="L44" s="30">
        <f>J44/J40*1</f>
        <v>0.13810795411296076</v>
      </c>
      <c r="N44" s="8">
        <f t="shared" si="4"/>
        <v>135385917</v>
      </c>
      <c r="P44" s="30">
        <f t="shared" si="5"/>
        <v>0.3631896838464404</v>
      </c>
    </row>
    <row r="45" spans="1:16" x14ac:dyDescent="0.3">
      <c r="A45" s="104">
        <v>5108</v>
      </c>
      <c r="B45" s="10" t="s">
        <v>128</v>
      </c>
      <c r="C45" s="14"/>
      <c r="E45" s="6"/>
      <c r="F45" s="12">
        <f>'ERI Comparativo Junio 2024'!F45</f>
        <v>7625500</v>
      </c>
      <c r="G45" s="6"/>
      <c r="H45" s="30">
        <f>F45/F40*1</f>
        <v>3.5821068034566851E-3</v>
      </c>
      <c r="I45" s="6"/>
      <c r="J45" s="12">
        <f>'ERI Comparativo Junio 2024'!J45</f>
        <v>15951400</v>
      </c>
      <c r="L45" s="30">
        <f>J45/J40*1</f>
        <v>9.2804154943376821E-3</v>
      </c>
      <c r="N45" s="8">
        <f t="shared" si="4"/>
        <v>-8325900</v>
      </c>
      <c r="P45" s="30">
        <f t="shared" si="5"/>
        <v>-1.0918497147728017</v>
      </c>
    </row>
    <row r="46" spans="1:16" x14ac:dyDescent="0.3">
      <c r="A46" s="104">
        <v>5111</v>
      </c>
      <c r="B46" s="10" t="s">
        <v>165</v>
      </c>
      <c r="C46" s="14"/>
      <c r="E46" s="6"/>
      <c r="F46" s="289">
        <f>'ERI Comparativo Junio 2024'!F46-45000000</f>
        <v>526184822</v>
      </c>
      <c r="G46" s="6"/>
      <c r="H46" s="30">
        <f>F46/F40*1</f>
        <v>0.24717726454158348</v>
      </c>
      <c r="I46" s="6"/>
      <c r="J46" s="289">
        <f>'ERI Comparativo Junio 2024'!J46-10400000</f>
        <v>417489787</v>
      </c>
      <c r="K46" s="6"/>
      <c r="L46" s="30">
        <f>J46/J40*1</f>
        <v>0.24289270459035187</v>
      </c>
      <c r="M46" s="6"/>
      <c r="N46" s="8">
        <f t="shared" si="4"/>
        <v>108695035</v>
      </c>
      <c r="P46" s="30">
        <f t="shared" si="5"/>
        <v>0.20657196949706011</v>
      </c>
    </row>
    <row r="47" spans="1:16" x14ac:dyDescent="0.3">
      <c r="A47" s="104">
        <v>5120</v>
      </c>
      <c r="B47" s="10" t="s">
        <v>166</v>
      </c>
      <c r="C47" s="14"/>
      <c r="E47" s="6"/>
      <c r="F47" s="12">
        <f>'ERI Comparativo Junio 2024'!F47</f>
        <v>194735555.56</v>
      </c>
      <c r="G47" s="6"/>
      <c r="H47" s="30">
        <f>F47/F40*1</f>
        <v>9.1477746829243103E-2</v>
      </c>
      <c r="I47" s="6"/>
      <c r="J47" s="12">
        <f>'ERI Comparativo Junio 2024'!J47</f>
        <v>154543930</v>
      </c>
      <c r="L47" s="30">
        <f>J47/J40*1</f>
        <v>8.9912602187133303E-2</v>
      </c>
      <c r="N47" s="8">
        <f t="shared" si="4"/>
        <v>40191625.560000002</v>
      </c>
      <c r="P47" s="30">
        <f t="shared" si="5"/>
        <v>0.2063907920894115</v>
      </c>
    </row>
    <row r="48" spans="1:16" x14ac:dyDescent="0.3">
      <c r="A48" s="104">
        <v>5360</v>
      </c>
      <c r="B48" s="10" t="s">
        <v>130</v>
      </c>
      <c r="C48" s="14"/>
      <c r="E48" s="6"/>
      <c r="F48" s="12">
        <f>'ERI Comparativo Junio 2024'!F49</f>
        <v>189061404</v>
      </c>
      <c r="G48" s="6"/>
      <c r="H48" s="30">
        <f>F48/F40*1</f>
        <v>8.8812293166280629E-2</v>
      </c>
      <c r="I48" s="6"/>
      <c r="J48" s="12">
        <f>'ERI Comparativo Junio 2024'!J49</f>
        <v>189061404</v>
      </c>
      <c r="L48" s="30">
        <f>J48/J40*1</f>
        <v>0.10999463263806539</v>
      </c>
      <c r="N48" s="8">
        <f t="shared" si="4"/>
        <v>0</v>
      </c>
      <c r="P48" s="30">
        <f t="shared" si="5"/>
        <v>0</v>
      </c>
    </row>
    <row r="49" spans="1:16" ht="16.2" thickBot="1" x14ac:dyDescent="0.35">
      <c r="A49" s="323" t="s">
        <v>162</v>
      </c>
      <c r="B49" s="323"/>
      <c r="C49" s="52"/>
      <c r="D49" s="52"/>
      <c r="E49" s="52"/>
      <c r="F49" s="53">
        <f>F36-F38</f>
        <v>376796256.04000044</v>
      </c>
      <c r="G49" s="52"/>
      <c r="H49" s="58">
        <f>F49/F9*1</f>
        <v>2.0486051407016457E-2</v>
      </c>
      <c r="I49" s="52"/>
      <c r="J49" s="53">
        <f>J36-J38</f>
        <v>546142795.37999916</v>
      </c>
      <c r="K49" s="52"/>
      <c r="L49" s="58">
        <f>J49/J9*1</f>
        <v>3.2393677154802888E-2</v>
      </c>
      <c r="M49" s="52"/>
      <c r="N49" s="53">
        <f>N36-N38</f>
        <v>-169346539.33999878</v>
      </c>
      <c r="O49" s="52"/>
      <c r="P49" s="66">
        <f>N49/F49*1</f>
        <v>-0.44943795652263879</v>
      </c>
    </row>
    <row r="50" spans="1:16" ht="15" thickTop="1" x14ac:dyDescent="0.3"/>
    <row r="53" spans="1:16" ht="15" thickBot="1" x14ac:dyDescent="0.35">
      <c r="A53" s="106">
        <v>48</v>
      </c>
      <c r="B53" s="32" t="s">
        <v>115</v>
      </c>
      <c r="C53" s="33"/>
      <c r="D53" s="31"/>
      <c r="E53" s="31"/>
      <c r="F53" s="34">
        <f>F55+F59+F62+F68+F70</f>
        <v>482150644.42999995</v>
      </c>
      <c r="G53" s="31"/>
      <c r="H53" s="123">
        <f>F53/F9*1</f>
        <v>2.6214068556643298E-2</v>
      </c>
      <c r="I53" s="31"/>
      <c r="J53" s="34">
        <f>J55+J59+J62+J68+J70</f>
        <v>448694641.11000001</v>
      </c>
      <c r="K53" s="31"/>
      <c r="L53" s="123">
        <f>J53/J9*1</f>
        <v>2.6613679550774469E-2</v>
      </c>
      <c r="M53" s="31"/>
      <c r="N53" s="34">
        <f>N55+N59+N62+N68+N70</f>
        <v>29966149.319999993</v>
      </c>
      <c r="O53" s="31"/>
      <c r="P53" s="123">
        <f t="shared" ref="P53:P66" si="6">N53/F53*1</f>
        <v>6.2151009577983807E-2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116</v>
      </c>
      <c r="C55" s="33"/>
      <c r="D55" s="31"/>
      <c r="E55" s="31"/>
      <c r="F55" s="34">
        <f>SUM(F56:F57)</f>
        <v>334760602.16999996</v>
      </c>
      <c r="G55" s="31"/>
      <c r="H55" s="123">
        <f>F55/F53*1</f>
        <v>0.69430707194378016</v>
      </c>
      <c r="I55" s="31"/>
      <c r="J55" s="34">
        <f>SUM(J56:J57)</f>
        <v>224202963.07999998</v>
      </c>
      <c r="K55" s="31"/>
      <c r="L55" s="123">
        <f>J55/J53*1</f>
        <v>0.49967827234432105</v>
      </c>
      <c r="M55" s="31"/>
      <c r="N55" s="34">
        <f>SUM(N56:N57)</f>
        <v>110557639.08999997</v>
      </c>
      <c r="O55" s="31"/>
      <c r="P55" s="123">
        <f t="shared" si="6"/>
        <v>0.33025881293479092</v>
      </c>
    </row>
    <row r="56" spans="1:16" ht="15" thickTop="1" x14ac:dyDescent="0.3">
      <c r="A56" s="104">
        <v>480201</v>
      </c>
      <c r="B56" s="10" t="s">
        <v>452</v>
      </c>
      <c r="C56" s="14"/>
      <c r="E56" s="6"/>
      <c r="F56" s="8">
        <f>'ERI Comparativo Junio 2024'!F58</f>
        <v>111836120</v>
      </c>
      <c r="G56" s="6"/>
      <c r="H56" s="30">
        <f>F56/F55*1</f>
        <v>0.33407790305983132</v>
      </c>
      <c r="I56" s="6"/>
      <c r="J56" s="8">
        <f>'ERI Comparativo Junio 2024'!J58</f>
        <v>196670271</v>
      </c>
      <c r="L56" s="30">
        <v>0</v>
      </c>
      <c r="N56" s="8">
        <f t="shared" ref="N56:N57" si="7">F56-J56</f>
        <v>-84834151</v>
      </c>
      <c r="P56" s="30">
        <v>0</v>
      </c>
    </row>
    <row r="57" spans="1:16" x14ac:dyDescent="0.3">
      <c r="A57" s="104">
        <v>480204</v>
      </c>
      <c r="B57" s="10" t="s">
        <v>117</v>
      </c>
      <c r="C57" s="14"/>
      <c r="E57" s="6"/>
      <c r="F57" s="8">
        <f>'ERI Comparativo Junio 2024'!F59</f>
        <v>222924482.16999999</v>
      </c>
      <c r="G57" s="6"/>
      <c r="H57" s="30">
        <f>F57/F55*1</f>
        <v>0.6659220969401688</v>
      </c>
      <c r="I57" s="6"/>
      <c r="J57" s="8">
        <f>'ERI Comparativo Junio 2024'!J59</f>
        <v>27532692.079999998</v>
      </c>
      <c r="L57" s="30">
        <v>0</v>
      </c>
      <c r="N57" s="8">
        <f t="shared" si="7"/>
        <v>195391790.08999997</v>
      </c>
      <c r="P57" s="30">
        <f t="shared" si="6"/>
        <v>0.87649318813263477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118</v>
      </c>
      <c r="C59" s="33"/>
      <c r="D59" s="31"/>
      <c r="E59" s="31"/>
      <c r="F59" s="34">
        <f>F60</f>
        <v>0</v>
      </c>
      <c r="G59" s="31"/>
      <c r="H59" s="123">
        <f>F59/F53*1</f>
        <v>0</v>
      </c>
      <c r="I59" s="31"/>
      <c r="J59" s="34">
        <f>J60</f>
        <v>189396</v>
      </c>
      <c r="K59" s="31"/>
      <c r="L59" s="123">
        <f>J59/J53*1</f>
        <v>4.2210443951695985E-4</v>
      </c>
      <c r="M59" s="31"/>
      <c r="N59" s="34">
        <f>N60</f>
        <v>0</v>
      </c>
      <c r="O59" s="31"/>
      <c r="P59" s="123" t="e">
        <f t="shared" si="6"/>
        <v>#DIV/0!</v>
      </c>
    </row>
    <row r="60" spans="1:16" ht="15" thickTop="1" x14ac:dyDescent="0.3">
      <c r="A60" s="104">
        <v>480590</v>
      </c>
      <c r="B60" s="10" t="s">
        <v>118</v>
      </c>
      <c r="C60" s="14"/>
      <c r="E60" s="6"/>
      <c r="F60" s="8">
        <f>'ERI Comparativo Junio 2024'!F62</f>
        <v>0</v>
      </c>
      <c r="G60" s="6"/>
      <c r="H60" s="30">
        <f>F60/F55*1</f>
        <v>0</v>
      </c>
      <c r="I60" s="6"/>
      <c r="J60" s="8">
        <f>'ERI Comparativo Junio 2024'!J62</f>
        <v>189396</v>
      </c>
      <c r="L60" s="30">
        <v>0</v>
      </c>
      <c r="N60" s="8">
        <v>0</v>
      </c>
      <c r="P60" s="30" t="e">
        <f t="shared" si="6"/>
        <v>#DIV/0!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119</v>
      </c>
      <c r="C62" s="33"/>
      <c r="D62" s="31"/>
      <c r="E62" s="31"/>
      <c r="F62" s="34">
        <f>SUM(F63:F67)</f>
        <v>147390042.25999999</v>
      </c>
      <c r="G62" s="31"/>
      <c r="H62" s="123">
        <f>F62/F53*1</f>
        <v>0.30569292805621978</v>
      </c>
      <c r="I62" s="31"/>
      <c r="J62" s="34">
        <f>SUM(J63:J67)</f>
        <v>115541966.03</v>
      </c>
      <c r="K62" s="31"/>
      <c r="L62" s="123">
        <f>J62/J53*1</f>
        <v>0.25750689989113162</v>
      </c>
      <c r="M62" s="31"/>
      <c r="N62" s="34">
        <f>SUM(N63:N67)</f>
        <v>28168826.230000008</v>
      </c>
      <c r="O62" s="31"/>
      <c r="P62" s="123">
        <f t="shared" si="6"/>
        <v>0.19111756668275759</v>
      </c>
    </row>
    <row r="63" spans="1:16" ht="15" thickTop="1" x14ac:dyDescent="0.3">
      <c r="A63" s="104">
        <v>480817</v>
      </c>
      <c r="B63" s="10" t="s">
        <v>120</v>
      </c>
      <c r="C63" s="14"/>
      <c r="E63" s="6"/>
      <c r="F63" s="12">
        <f>'ERI Comparativo Junio 2024'!F65</f>
        <v>83645125</v>
      </c>
      <c r="G63" s="6"/>
      <c r="H63" s="30">
        <f>F63/F62*1</f>
        <v>0.56750865741966305</v>
      </c>
      <c r="I63" s="6"/>
      <c r="J63" s="12">
        <f>'ERI Comparativo Junio 2024'!J65</f>
        <v>72113140.849999994</v>
      </c>
      <c r="K63" s="6"/>
      <c r="L63" s="30">
        <f>J63/J62*1</f>
        <v>0.62412942524516257</v>
      </c>
      <c r="M63" s="6"/>
      <c r="N63" s="8">
        <f t="shared" ref="N63:N67" si="8">F63-J63</f>
        <v>11531984.150000006</v>
      </c>
      <c r="P63" s="30">
        <f t="shared" si="6"/>
        <v>0.13786797676493406</v>
      </c>
    </row>
    <row r="64" spans="1:16" x14ac:dyDescent="0.3">
      <c r="A64" s="104">
        <v>480818</v>
      </c>
      <c r="B64" s="10" t="s">
        <v>369</v>
      </c>
      <c r="C64" s="14"/>
      <c r="E64" s="6"/>
      <c r="F64" s="12">
        <f>'ERI Comparativo Junio 2024'!F66</f>
        <v>3102000</v>
      </c>
      <c r="G64" s="6"/>
      <c r="H64" s="30">
        <f>F64/F62*1</f>
        <v>2.104619791429321E-2</v>
      </c>
      <c r="I64" s="6"/>
      <c r="J64" s="12">
        <f>'ERI Comparativo Junio 2024'!J66</f>
        <v>0</v>
      </c>
      <c r="K64" s="6"/>
      <c r="L64" s="30">
        <f>J64/J63*1</f>
        <v>0</v>
      </c>
      <c r="M64" s="6"/>
      <c r="N64" s="8"/>
      <c r="P64" s="30">
        <f t="shared" si="6"/>
        <v>0</v>
      </c>
    </row>
    <row r="65" spans="1:16" x14ac:dyDescent="0.3">
      <c r="A65" s="104">
        <v>480819</v>
      </c>
      <c r="B65" s="10" t="s">
        <v>370</v>
      </c>
      <c r="C65" s="14"/>
      <c r="E65" s="6"/>
      <c r="F65" s="12">
        <f>'ERI Comparativo Junio 2024'!F67</f>
        <v>577250</v>
      </c>
      <c r="G65" s="6"/>
      <c r="H65" s="30">
        <f>F65/F62*1</f>
        <v>3.9164789639025647E-3</v>
      </c>
      <c r="I65" s="6"/>
      <c r="J65" s="12">
        <f>'ERI Comparativo Junio 2024'!J67</f>
        <v>0</v>
      </c>
      <c r="K65" s="6"/>
      <c r="L65" s="30">
        <f>J65/J62*1</f>
        <v>0</v>
      </c>
      <c r="M65" s="6"/>
      <c r="N65" s="8"/>
      <c r="P65" s="30">
        <f t="shared" si="6"/>
        <v>0</v>
      </c>
    </row>
    <row r="66" spans="1:16" x14ac:dyDescent="0.3">
      <c r="A66" s="104">
        <v>480826</v>
      </c>
      <c r="B66" s="10" t="s">
        <v>121</v>
      </c>
      <c r="C66" s="14"/>
      <c r="E66" s="6"/>
      <c r="F66" s="12">
        <f>'ERI Comparativo Junio 2024'!F68</f>
        <v>27444511</v>
      </c>
      <c r="G66" s="6"/>
      <c r="H66" s="30">
        <f>F66/F62*1</f>
        <v>0.18620329147872247</v>
      </c>
      <c r="I66" s="6"/>
      <c r="J66" s="12">
        <f>'ERI Comparativo Junio 2024'!J68</f>
        <v>33468790</v>
      </c>
      <c r="K66" s="6"/>
      <c r="L66" s="30">
        <f>J66/J62*1</f>
        <v>0.28966782503345984</v>
      </c>
      <c r="M66" s="6"/>
      <c r="N66" s="8">
        <f t="shared" si="8"/>
        <v>-6024279</v>
      </c>
      <c r="P66" s="30">
        <f t="shared" si="6"/>
        <v>-0.21950760937223476</v>
      </c>
    </row>
    <row r="67" spans="1:16" x14ac:dyDescent="0.3">
      <c r="A67" s="104">
        <v>480890</v>
      </c>
      <c r="B67" s="10" t="s">
        <v>122</v>
      </c>
      <c r="C67" s="14"/>
      <c r="E67" s="6"/>
      <c r="F67" s="12">
        <f>'ERI Comparativo Junio 2024'!F69</f>
        <v>32621156.260000002</v>
      </c>
      <c r="G67" s="6"/>
      <c r="H67" s="30">
        <f>F67/F62*1</f>
        <v>0.22132537422341875</v>
      </c>
      <c r="I67" s="6"/>
      <c r="J67" s="12">
        <f>'ERI Comparativo Junio 2024'!J69</f>
        <v>9960035.1799999997</v>
      </c>
      <c r="K67" s="6"/>
      <c r="L67" s="30">
        <f>J67/J62*1</f>
        <v>8.6202749721377578E-2</v>
      </c>
      <c r="M67" s="6"/>
      <c r="N67" s="8">
        <f t="shared" si="8"/>
        <v>22661121.080000002</v>
      </c>
      <c r="P67" s="30">
        <v>-1</v>
      </c>
    </row>
    <row r="68" spans="1:16" ht="15" thickBot="1" x14ac:dyDescent="0.35">
      <c r="A68" s="106">
        <v>4810</v>
      </c>
      <c r="B68" s="32" t="s">
        <v>119</v>
      </c>
      <c r="C68" s="33"/>
      <c r="D68" s="31"/>
      <c r="E68" s="31"/>
      <c r="F68" s="34">
        <f>F69</f>
        <v>0</v>
      </c>
      <c r="G68" s="31"/>
      <c r="H68" s="123">
        <f>F68/F53*1</f>
        <v>0</v>
      </c>
      <c r="I68" s="31"/>
      <c r="J68" s="34">
        <f>J69</f>
        <v>108760316</v>
      </c>
      <c r="K68" s="31"/>
      <c r="L68" s="123">
        <f>J68/J53*1</f>
        <v>0.24239272332503031</v>
      </c>
      <c r="M68" s="31"/>
      <c r="N68" s="34">
        <f>SUM(N69:N72)</f>
        <v>-108760316</v>
      </c>
      <c r="O68" s="31"/>
      <c r="P68" s="123">
        <v>1</v>
      </c>
    </row>
    <row r="69" spans="1:16" ht="15" thickTop="1" x14ac:dyDescent="0.3">
      <c r="A69" s="104">
        <v>481090</v>
      </c>
      <c r="B69" s="10" t="s">
        <v>123</v>
      </c>
      <c r="C69" s="14"/>
      <c r="E69" s="6"/>
      <c r="F69" s="12">
        <f>'ERI Comparativo Junio 2024'!F71</f>
        <v>0</v>
      </c>
      <c r="G69" s="6"/>
      <c r="H69" s="30">
        <f>F69/F64*1</f>
        <v>0</v>
      </c>
      <c r="I69" s="6"/>
      <c r="J69" s="12">
        <f>'ERI Comparativo Junio 2024'!J71</f>
        <v>108760316</v>
      </c>
      <c r="K69" s="6"/>
      <c r="L69" s="30">
        <f>J69/J68*1</f>
        <v>1</v>
      </c>
      <c r="M69" s="6"/>
      <c r="N69" s="8">
        <f t="shared" ref="N69" si="9">F69-J69</f>
        <v>-108760316</v>
      </c>
      <c r="P69" s="30">
        <v>1</v>
      </c>
    </row>
    <row r="70" spans="1:16" ht="15" thickBot="1" x14ac:dyDescent="0.35">
      <c r="A70" s="106">
        <v>4815</v>
      </c>
      <c r="B70" s="32" t="s">
        <v>478</v>
      </c>
      <c r="C70" s="33"/>
      <c r="D70" s="31"/>
      <c r="E70" s="31"/>
      <c r="F70" s="34">
        <f>F71</f>
        <v>0</v>
      </c>
      <c r="G70" s="31"/>
      <c r="H70" s="123">
        <f>F70/F55*1</f>
        <v>0</v>
      </c>
      <c r="I70" s="31"/>
      <c r="J70" s="34">
        <f>J71</f>
        <v>0</v>
      </c>
      <c r="K70" s="31"/>
      <c r="L70" s="123">
        <f>J70/J55*1</f>
        <v>0</v>
      </c>
      <c r="M70" s="31"/>
      <c r="N70" s="34">
        <f>N71</f>
        <v>0</v>
      </c>
      <c r="O70" s="31"/>
      <c r="P70" s="123">
        <v>1</v>
      </c>
    </row>
    <row r="71" spans="1:16" ht="15" thickTop="1" x14ac:dyDescent="0.3">
      <c r="A71" s="104">
        <v>481559</v>
      </c>
      <c r="B71" s="10" t="s">
        <v>115</v>
      </c>
      <c r="C71" s="14"/>
      <c r="E71" s="6"/>
      <c r="F71" s="12">
        <f>'ERI Comparativo Junio 2024'!F73</f>
        <v>0</v>
      </c>
      <c r="G71" s="6"/>
      <c r="H71" s="30">
        <f>F71/F66*1</f>
        <v>0</v>
      </c>
      <c r="I71" s="6"/>
      <c r="J71" s="12">
        <f>'ERI Comparativo Junio 2024'!J73</f>
        <v>0</v>
      </c>
      <c r="K71" s="6"/>
      <c r="L71" s="30" t="e">
        <f>J71/J70*1</f>
        <v>#DIV/0!</v>
      </c>
      <c r="M71" s="6"/>
      <c r="N71" s="8">
        <f t="shared" ref="N71" si="10">F71-J71</f>
        <v>0</v>
      </c>
      <c r="P71" s="30">
        <v>1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454</v>
      </c>
      <c r="C73" s="172"/>
      <c r="D73" s="32"/>
      <c r="E73" s="173"/>
      <c r="F73" s="34">
        <f>F75+F78+F81+F84</f>
        <v>137881481.13000003</v>
      </c>
      <c r="G73" s="32"/>
      <c r="H73" s="123">
        <f>F73/F57*1</f>
        <v>0.61851206196748265</v>
      </c>
      <c r="I73" s="32"/>
      <c r="J73" s="34">
        <f>J75+J78+J81+J84</f>
        <v>117882129.34999999</v>
      </c>
      <c r="K73" s="32"/>
      <c r="L73" s="123">
        <f>J73/J57*1</f>
        <v>4.2815329865847245</v>
      </c>
      <c r="M73" s="32"/>
      <c r="N73" s="34">
        <f>N75</f>
        <v>460401.74</v>
      </c>
      <c r="O73" s="32"/>
      <c r="P73" s="123">
        <f>N73/F73*1</f>
        <v>3.3391122304953723E-3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138</v>
      </c>
      <c r="C75" s="33"/>
      <c r="D75" s="31"/>
      <c r="E75" s="31"/>
      <c r="F75" s="34">
        <f>F76</f>
        <v>1043791.8</v>
      </c>
      <c r="G75" s="31"/>
      <c r="H75" s="123">
        <f>F75/F53*1</f>
        <v>2.1648665454631387E-3</v>
      </c>
      <c r="I75" s="31"/>
      <c r="J75" s="34">
        <f>J76</f>
        <v>583390.06000000006</v>
      </c>
      <c r="K75" s="31"/>
      <c r="L75" s="123">
        <f>J75/J53*1</f>
        <v>1.3001939549729961E-3</v>
      </c>
      <c r="M75" s="31"/>
      <c r="N75" s="34">
        <f>N76</f>
        <v>460401.74</v>
      </c>
      <c r="O75" s="31"/>
      <c r="P75" s="123">
        <f>N75/F75*1</f>
        <v>0.44108579891123878</v>
      </c>
    </row>
    <row r="76" spans="1:16" ht="15" thickTop="1" x14ac:dyDescent="0.3">
      <c r="A76" s="104">
        <v>580490</v>
      </c>
      <c r="B76" s="10" t="s">
        <v>138</v>
      </c>
      <c r="C76" s="14"/>
      <c r="E76" s="6"/>
      <c r="F76" s="12">
        <f>'ERI Comparativo Junio 2024'!F78</f>
        <v>1043791.8</v>
      </c>
      <c r="G76" s="6"/>
      <c r="H76" s="37">
        <f>F76/F75*1</f>
        <v>1</v>
      </c>
      <c r="I76" s="6"/>
      <c r="J76" s="12">
        <f>'ERI Comparativo Junio 2024'!J78</f>
        <v>583390.06000000006</v>
      </c>
      <c r="L76" s="37">
        <f>J76/J73*1</f>
        <v>4.9489270614367304E-3</v>
      </c>
      <c r="N76" s="21">
        <f t="shared" ref="N76" si="11">F76-J76</f>
        <v>460401.74</v>
      </c>
      <c r="P76" s="37">
        <f t="shared" ref="P76" si="12">N76/F76*1</f>
        <v>0.44108579891123878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164</v>
      </c>
      <c r="C78" s="172"/>
      <c r="D78" s="32"/>
      <c r="E78" s="173"/>
      <c r="F78" s="287">
        <f>F79</f>
        <v>0</v>
      </c>
      <c r="G78" s="173"/>
      <c r="H78" s="123">
        <f>F78/F75*1</f>
        <v>0</v>
      </c>
      <c r="I78" s="173"/>
      <c r="J78" s="287">
        <f>J79</f>
        <v>0</v>
      </c>
      <c r="K78" s="32"/>
      <c r="L78" s="123">
        <f>J78/J75*1</f>
        <v>0</v>
      </c>
      <c r="M78" s="32"/>
      <c r="N78" s="45">
        <f t="shared" ref="N78:N85" si="13">F78-J78</f>
        <v>0</v>
      </c>
      <c r="O78" s="32"/>
      <c r="P78" s="123">
        <v>1</v>
      </c>
    </row>
    <row r="79" spans="1:16" ht="15" thickTop="1" x14ac:dyDescent="0.3">
      <c r="A79" s="104">
        <v>581090</v>
      </c>
      <c r="B79" s="17" t="s">
        <v>164</v>
      </c>
      <c r="C79" s="14"/>
      <c r="E79" s="6"/>
      <c r="F79" s="12">
        <f>'ERI Comparativo Junio 2024'!F81</f>
        <v>0</v>
      </c>
      <c r="G79" s="6"/>
      <c r="H79" s="37">
        <f>F79/F75*1</f>
        <v>0</v>
      </c>
      <c r="I79" s="6"/>
      <c r="J79" s="12">
        <f>'ERI Comparativo Junio 2024'!J81</f>
        <v>0</v>
      </c>
      <c r="L79" s="37" t="e">
        <f>J79/J78*1</f>
        <v>#DIV/0!</v>
      </c>
      <c r="N79" s="21">
        <f t="shared" si="13"/>
        <v>0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139</v>
      </c>
      <c r="C81" s="172"/>
      <c r="D81" s="32"/>
      <c r="E81" s="173"/>
      <c r="F81" s="287">
        <f>F82</f>
        <v>135012000</v>
      </c>
      <c r="G81" s="173"/>
      <c r="H81" s="123">
        <f>F81/F75*1</f>
        <v>129.34763426959285</v>
      </c>
      <c r="I81" s="173"/>
      <c r="J81" s="287">
        <f>J82</f>
        <v>106244000</v>
      </c>
      <c r="K81" s="32"/>
      <c r="L81" s="123">
        <f>J81/J75*1</f>
        <v>182.11486153877902</v>
      </c>
      <c r="M81" s="32"/>
      <c r="N81" s="45">
        <f t="shared" si="13"/>
        <v>28768000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455</v>
      </c>
      <c r="C82" s="14"/>
      <c r="E82" s="6"/>
      <c r="F82" s="12">
        <f>'ERI Comparativo Junio 2024'!F84</f>
        <v>135012000</v>
      </c>
      <c r="G82" s="6"/>
      <c r="H82" s="37">
        <f>F82/F75*1</f>
        <v>129.34763426959285</v>
      </c>
      <c r="I82" s="6"/>
      <c r="J82" s="12">
        <f>'ERI Comparativo Junio 2024'!J84</f>
        <v>106244000</v>
      </c>
      <c r="L82" s="37">
        <v>0</v>
      </c>
      <c r="N82" s="21">
        <f t="shared" si="13"/>
        <v>28768000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140</v>
      </c>
      <c r="C84" s="172"/>
      <c r="D84" s="32"/>
      <c r="E84" s="173"/>
      <c r="F84" s="286">
        <f>F85</f>
        <v>1825689.33</v>
      </c>
      <c r="G84" s="173"/>
      <c r="H84" s="123">
        <f>F84/F75*1</f>
        <v>1.7490933824159185</v>
      </c>
      <c r="I84" s="173"/>
      <c r="J84" s="286">
        <f>J85</f>
        <v>11054739.289999999</v>
      </c>
      <c r="K84" s="32"/>
      <c r="L84" s="123">
        <f>J84/J75*1</f>
        <v>18.94913891745087</v>
      </c>
      <c r="M84" s="32"/>
      <c r="N84" s="45">
        <f t="shared" si="13"/>
        <v>-9229049.959999999</v>
      </c>
      <c r="O84" s="32"/>
      <c r="P84" s="123">
        <f t="shared" ref="P84:P85" si="14">N84/F84*1</f>
        <v>-5.055104287650078</v>
      </c>
    </row>
    <row r="85" spans="1:16" ht="15" thickTop="1" x14ac:dyDescent="0.3">
      <c r="A85" s="104">
        <v>589090</v>
      </c>
      <c r="B85" s="10" t="s">
        <v>140</v>
      </c>
      <c r="C85" s="14"/>
      <c r="E85" s="6"/>
      <c r="F85" s="12">
        <f>'ERI Comparativo Junio 2024'!F87</f>
        <v>1825689.33</v>
      </c>
      <c r="G85" s="6"/>
      <c r="H85" s="37">
        <f>F85/F84*1</f>
        <v>1</v>
      </c>
      <c r="I85" s="6"/>
      <c r="J85" s="12">
        <f>'ERI Comparativo Junio 2024'!J87</f>
        <v>11054739.289999999</v>
      </c>
      <c r="L85" s="37">
        <f>J85/J84*1</f>
        <v>1</v>
      </c>
      <c r="N85" s="21">
        <f t="shared" si="13"/>
        <v>-9229049.959999999</v>
      </c>
      <c r="P85" s="37">
        <f t="shared" si="14"/>
        <v>-5.055104287650078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23" t="s">
        <v>162</v>
      </c>
      <c r="B87" s="323"/>
      <c r="C87" s="52"/>
      <c r="D87" s="52"/>
      <c r="E87" s="52"/>
      <c r="F87" s="53">
        <f>F49+F53-F73</f>
        <v>721065419.34000039</v>
      </c>
      <c r="G87" s="52"/>
      <c r="H87" s="58">
        <f>F87/F9*1</f>
        <v>3.9203635948158053E-2</v>
      </c>
      <c r="I87" s="52"/>
      <c r="J87" s="53">
        <f>J49+J53-J73</f>
        <v>876955307.13999915</v>
      </c>
      <c r="K87" s="52"/>
      <c r="L87" s="58">
        <f>J87/J9*1</f>
        <v>5.2015347156448989E-2</v>
      </c>
      <c r="M87" s="52"/>
      <c r="N87" s="53">
        <f>F87-J87</f>
        <v>-155889887.79999876</v>
      </c>
      <c r="O87" s="52"/>
      <c r="P87" s="66">
        <f>N87/F87*1</f>
        <v>-0.21619382044792357</v>
      </c>
    </row>
    <row r="88" spans="1:16" ht="15" thickTop="1" x14ac:dyDescent="0.3">
      <c r="C88" s="5"/>
      <c r="D88" s="7"/>
      <c r="F88" s="77"/>
      <c r="J88" s="7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449</v>
      </c>
      <c r="C97" s="14"/>
      <c r="D97" s="8"/>
      <c r="E97" s="6"/>
      <c r="F97" s="6"/>
      <c r="G97" s="6"/>
      <c r="H97" s="6"/>
      <c r="I97" s="6"/>
      <c r="J97" s="8"/>
      <c r="K97" s="6"/>
      <c r="L97" s="308" t="s">
        <v>462</v>
      </c>
      <c r="M97" s="308"/>
      <c r="N97" s="308"/>
      <c r="O97" s="308"/>
      <c r="P97" s="308"/>
    </row>
    <row r="98" spans="1:16" x14ac:dyDescent="0.3">
      <c r="A98" s="6"/>
      <c r="B98" s="98" t="s">
        <v>157</v>
      </c>
      <c r="C98" s="14"/>
      <c r="D98" s="8"/>
      <c r="E98" s="6"/>
      <c r="F98" s="167"/>
      <c r="G98" s="6"/>
      <c r="H98" s="6"/>
      <c r="I98" s="6"/>
      <c r="J98" s="167"/>
      <c r="K98" s="6"/>
      <c r="L98" s="317" t="s">
        <v>458</v>
      </c>
      <c r="M98" s="317"/>
      <c r="N98" s="317"/>
      <c r="O98" s="317"/>
      <c r="P98" s="317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22"/>
      <c r="G104" s="322"/>
      <c r="H104" s="322"/>
      <c r="I104" s="322"/>
      <c r="J104" s="322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17" t="s">
        <v>158</v>
      </c>
      <c r="G105" s="317"/>
      <c r="H105" s="317"/>
      <c r="I105" s="317"/>
      <c r="J105" s="317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16" t="s">
        <v>248</v>
      </c>
      <c r="G106" s="316"/>
      <c r="H106" s="316"/>
      <c r="I106" s="316"/>
      <c r="J106" s="316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17" t="s">
        <v>459</v>
      </c>
      <c r="G107" s="317"/>
      <c r="H107" s="317"/>
      <c r="I107" s="317"/>
      <c r="J107" s="317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R9:S9"/>
    <mergeCell ref="R19:S19"/>
    <mergeCell ref="F104:J104"/>
    <mergeCell ref="F105:J105"/>
    <mergeCell ref="A9:B9"/>
    <mergeCell ref="A24:B24"/>
    <mergeCell ref="A36:B36"/>
    <mergeCell ref="A38:B38"/>
    <mergeCell ref="A7:B7"/>
    <mergeCell ref="A1:P1"/>
    <mergeCell ref="A2:P2"/>
    <mergeCell ref="A3:P3"/>
    <mergeCell ref="A4:P4"/>
    <mergeCell ref="A5:P5"/>
    <mergeCell ref="F107:J107"/>
    <mergeCell ref="A49:B49"/>
    <mergeCell ref="A87:B87"/>
    <mergeCell ref="L97:P97"/>
    <mergeCell ref="L98:P98"/>
    <mergeCell ref="F106:J106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H68:N68 N16 H70:N70 K69:N69 H69:I69 F69:G69 J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F334-8538-4774-895C-2C90A5C599C4}">
  <sheetPr>
    <tabColor theme="5" tint="0.39997558519241921"/>
  </sheetPr>
  <dimension ref="A1:S108"/>
  <sheetViews>
    <sheetView topLeftCell="A22" zoomScale="94" zoomScaleNormal="94" workbookViewId="0">
      <selection activeCell="F44" sqref="F44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664062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6640625" style="1" customWidth="1"/>
    <col min="12" max="12" width="10.3320312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33203125" style="1" customWidth="1"/>
    <col min="20" max="16384" width="11.44140625" style="1"/>
  </cols>
  <sheetData>
    <row r="1" spans="1:19" ht="17.399999999999999" x14ac:dyDescent="0.3">
      <c r="A1" s="312" t="s">
        <v>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19" ht="17.399999999999999" x14ac:dyDescent="0.3">
      <c r="A2" s="312" t="s">
        <v>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9" ht="17.399999999999999" x14ac:dyDescent="0.3">
      <c r="A3" s="312" t="s">
        <v>103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9" ht="17.399999999999999" x14ac:dyDescent="0.3">
      <c r="A4" s="312" t="s">
        <v>476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</row>
    <row r="5" spans="1:19" ht="17.399999999999999" x14ac:dyDescent="0.3">
      <c r="A5" s="312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</row>
    <row r="6" spans="1:19" ht="17.399999999999999" x14ac:dyDescent="0.3">
      <c r="A6" s="4"/>
      <c r="B6" s="2"/>
    </row>
    <row r="7" spans="1:19" ht="49.5" customHeight="1" x14ac:dyDescent="0.3">
      <c r="A7" s="318" t="s">
        <v>0</v>
      </c>
      <c r="B7" s="318"/>
      <c r="C7" s="54"/>
      <c r="D7" s="55" t="s">
        <v>7</v>
      </c>
      <c r="E7" s="54"/>
      <c r="F7" s="54" t="s">
        <v>447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324" t="s">
        <v>160</v>
      </c>
      <c r="B9" s="324"/>
      <c r="C9" s="24"/>
      <c r="D9" s="24"/>
      <c r="E9" s="24"/>
      <c r="F9" s="25">
        <f>F11</f>
        <v>36562847</v>
      </c>
      <c r="G9" s="24"/>
      <c r="H9" s="26">
        <v>1</v>
      </c>
      <c r="I9" s="24"/>
      <c r="J9" s="25">
        <f>J11</f>
        <v>35658335</v>
      </c>
      <c r="K9" s="24"/>
      <c r="L9" s="26">
        <v>1</v>
      </c>
      <c r="M9" s="24"/>
      <c r="N9" s="25">
        <f>F9-J9</f>
        <v>904512</v>
      </c>
      <c r="O9" s="24"/>
      <c r="P9" s="26">
        <v>1</v>
      </c>
      <c r="R9" s="310">
        <v>2024</v>
      </c>
      <c r="S9" s="310"/>
    </row>
    <row r="10" spans="1:19" ht="15.6" thickTop="1" thickBot="1" x14ac:dyDescent="0.35">
      <c r="A10" s="3" t="s">
        <v>451</v>
      </c>
      <c r="C10" s="5"/>
      <c r="F10" s="7"/>
      <c r="J10" s="7"/>
    </row>
    <row r="11" spans="1:19" ht="15" thickBot="1" x14ac:dyDescent="0.35">
      <c r="A11" s="106">
        <v>4</v>
      </c>
      <c r="B11" s="32" t="s">
        <v>104</v>
      </c>
      <c r="C11" s="5"/>
      <c r="D11" s="31"/>
      <c r="E11" s="5"/>
      <c r="F11" s="34">
        <f>F12+F20</f>
        <v>36562847</v>
      </c>
      <c r="G11" s="5"/>
      <c r="H11" s="59">
        <f>F11/F9*1</f>
        <v>1</v>
      </c>
      <c r="I11" s="5"/>
      <c r="J11" s="34">
        <f>J12+J20</f>
        <v>35658335</v>
      </c>
      <c r="K11" s="5"/>
      <c r="L11" s="59">
        <f>J11/J9*1</f>
        <v>1</v>
      </c>
      <c r="M11" s="5"/>
      <c r="N11" s="34">
        <f>F11-J11</f>
        <v>904512</v>
      </c>
      <c r="O11" s="5"/>
      <c r="P11" s="59">
        <f>N11/N9*1</f>
        <v>1</v>
      </c>
      <c r="R11" s="246" t="s">
        <v>470</v>
      </c>
      <c r="S11" s="244">
        <f>F9</f>
        <v>36562847</v>
      </c>
    </row>
    <row r="12" spans="1:19" ht="15.6" thickTop="1" thickBot="1" x14ac:dyDescent="0.35">
      <c r="A12" s="168">
        <v>43</v>
      </c>
      <c r="B12" s="3" t="s">
        <v>105</v>
      </c>
      <c r="C12" s="5"/>
      <c r="F12" s="9">
        <f>F13+F16</f>
        <v>36562847</v>
      </c>
      <c r="H12" s="28">
        <f>F12/F9*1</f>
        <v>1</v>
      </c>
      <c r="J12" s="9">
        <f>J13+J16</f>
        <v>35658335</v>
      </c>
      <c r="L12" s="28">
        <f>J12/J9*1</f>
        <v>1</v>
      </c>
      <c r="N12" s="16">
        <f>F12-J12</f>
        <v>904512</v>
      </c>
      <c r="P12" s="28">
        <f t="shared" ref="P12:P18" si="0">N12/F12*1</f>
        <v>2.4738554959902331E-2</v>
      </c>
      <c r="R12" s="247" t="s">
        <v>118</v>
      </c>
      <c r="S12" s="245">
        <f>F53</f>
        <v>0</v>
      </c>
    </row>
    <row r="13" spans="1:19" ht="15" thickBot="1" x14ac:dyDescent="0.35">
      <c r="A13" s="170">
        <v>434001</v>
      </c>
      <c r="B13" s="32" t="s">
        <v>108</v>
      </c>
      <c r="C13" s="33"/>
      <c r="D13" s="31"/>
      <c r="E13" s="31"/>
      <c r="F13" s="149">
        <f>SUM(F14:F15)</f>
        <v>0</v>
      </c>
      <c r="G13" s="31"/>
      <c r="H13" s="123">
        <f>F13/F12*1</f>
        <v>0</v>
      </c>
      <c r="I13" s="31"/>
      <c r="J13" s="149">
        <f>SUM(J14:J15)</f>
        <v>0</v>
      </c>
      <c r="K13" s="31"/>
      <c r="L13" s="123">
        <f>J13/J12*1</f>
        <v>0</v>
      </c>
      <c r="M13" s="31"/>
      <c r="N13" s="34">
        <f>F13-J13</f>
        <v>0</v>
      </c>
      <c r="O13" s="31"/>
      <c r="P13" s="123">
        <f>N13/N12*1</f>
        <v>0</v>
      </c>
      <c r="R13" s="247" t="s">
        <v>471</v>
      </c>
      <c r="S13" s="245">
        <f>-F24</f>
        <v>0</v>
      </c>
    </row>
    <row r="14" spans="1:19" x14ac:dyDescent="0.3">
      <c r="A14" s="168">
        <v>43400101</v>
      </c>
      <c r="B14" s="6" t="s">
        <v>106</v>
      </c>
      <c r="C14" s="14"/>
      <c r="E14" s="6"/>
      <c r="F14" s="8">
        <v>0</v>
      </c>
      <c r="G14" s="6"/>
      <c r="H14" s="30">
        <v>0</v>
      </c>
      <c r="J14" s="8">
        <v>0</v>
      </c>
      <c r="L14" s="30">
        <v>0</v>
      </c>
      <c r="N14" s="8">
        <f>F14-J14</f>
        <v>0</v>
      </c>
      <c r="P14" s="30">
        <v>0</v>
      </c>
      <c r="R14" s="247" t="s">
        <v>453</v>
      </c>
      <c r="S14" s="245">
        <f>-F40</f>
        <v>-10000000</v>
      </c>
    </row>
    <row r="15" spans="1:19" x14ac:dyDescent="0.3">
      <c r="A15" s="168">
        <v>43400102</v>
      </c>
      <c r="B15" s="6" t="s">
        <v>107</v>
      </c>
      <c r="C15" s="14"/>
      <c r="E15" s="6"/>
      <c r="F15" s="8">
        <v>0</v>
      </c>
      <c r="G15" s="6"/>
      <c r="H15" s="30">
        <v>0</v>
      </c>
      <c r="J15" s="8">
        <v>0</v>
      </c>
      <c r="L15" s="30">
        <v>0</v>
      </c>
      <c r="N15" s="8">
        <f>F15-J15</f>
        <v>0</v>
      </c>
      <c r="P15" s="30">
        <v>0</v>
      </c>
      <c r="R15" s="248" t="s">
        <v>472</v>
      </c>
      <c r="S15" s="245">
        <f>-F48</f>
        <v>0</v>
      </c>
    </row>
    <row r="16" spans="1:19" ht="15" thickBot="1" x14ac:dyDescent="0.35">
      <c r="A16" s="106">
        <v>43400</v>
      </c>
      <c r="B16" s="32" t="s">
        <v>109</v>
      </c>
      <c r="C16" s="33"/>
      <c r="D16" s="31"/>
      <c r="E16" s="31"/>
      <c r="F16" s="34">
        <f>SUM(F17:F19)</f>
        <v>36562847</v>
      </c>
      <c r="G16" s="31"/>
      <c r="H16" s="123">
        <f>F16/F9*1</f>
        <v>1</v>
      </c>
      <c r="I16" s="31"/>
      <c r="J16" s="34">
        <f>SUM(J17:J19)</f>
        <v>35658335</v>
      </c>
      <c r="K16" s="31"/>
      <c r="L16" s="123">
        <f>J16/J9*1</f>
        <v>1</v>
      </c>
      <c r="M16" s="31"/>
      <c r="N16" s="34">
        <f>SUM(N17:N19)</f>
        <v>904512</v>
      </c>
      <c r="O16" s="31"/>
      <c r="P16" s="123">
        <f t="shared" si="0"/>
        <v>2.4738554959902331E-2</v>
      </c>
      <c r="R16" s="248" t="s">
        <v>473</v>
      </c>
      <c r="S16" s="245">
        <f>-F73</f>
        <v>0</v>
      </c>
    </row>
    <row r="17" spans="1:19" ht="15.6" thickTop="1" thickBot="1" x14ac:dyDescent="0.35">
      <c r="A17" s="168">
        <v>43400201</v>
      </c>
      <c r="B17" s="6" t="s">
        <v>110</v>
      </c>
      <c r="C17" s="14"/>
      <c r="E17" s="6"/>
      <c r="F17" s="288">
        <f>'ERI Comparativo Junio 2024'!F17</f>
        <v>25510076</v>
      </c>
      <c r="G17" s="6"/>
      <c r="H17" s="30">
        <f>F17/F16*1</f>
        <v>0.69770485870534094</v>
      </c>
      <c r="J17" s="288">
        <f>'ERI Comparativo Junio 2024'!J17</f>
        <v>27898052</v>
      </c>
      <c r="L17" s="30">
        <f>J17/J16*1</f>
        <v>0.7823711342663644</v>
      </c>
      <c r="N17" s="288">
        <f t="shared" ref="N17:N19" si="1">F17-J17</f>
        <v>-2387976</v>
      </c>
      <c r="P17" s="30">
        <f t="shared" si="0"/>
        <v>-9.3609129192715856E-2</v>
      </c>
      <c r="R17" s="249" t="s">
        <v>466</v>
      </c>
      <c r="S17" s="250">
        <f>SUM(S11:S16)</f>
        <v>26562847</v>
      </c>
    </row>
    <row r="18" spans="1:19" x14ac:dyDescent="0.3">
      <c r="A18" s="168">
        <v>43400206</v>
      </c>
      <c r="B18" s="6" t="s">
        <v>111</v>
      </c>
      <c r="C18" s="14"/>
      <c r="E18" s="6"/>
      <c r="F18" s="288">
        <f>'ERI Comparativo Junio 2024'!F18</f>
        <v>11052771</v>
      </c>
      <c r="G18" s="6"/>
      <c r="H18" s="30">
        <f>F18/F16*1</f>
        <v>0.30229514129465901</v>
      </c>
      <c r="J18" s="288">
        <f>'ERI Comparativo Junio 2024'!J18</f>
        <v>7760283</v>
      </c>
      <c r="L18" s="30">
        <f>J18/J16*1</f>
        <v>0.21762886573363563</v>
      </c>
      <c r="N18" s="288">
        <f t="shared" si="1"/>
        <v>3292488</v>
      </c>
      <c r="P18" s="30">
        <f t="shared" si="0"/>
        <v>0.29788801378405472</v>
      </c>
      <c r="S18" s="77"/>
    </row>
    <row r="19" spans="1:19" ht="15.6" x14ac:dyDescent="0.3">
      <c r="A19" s="168">
        <v>43400208</v>
      </c>
      <c r="B19" s="6" t="s">
        <v>450</v>
      </c>
      <c r="C19" s="14"/>
      <c r="E19" s="6"/>
      <c r="F19" s="288">
        <v>0</v>
      </c>
      <c r="G19" s="6"/>
      <c r="H19" s="30">
        <f>F19/F16*1</f>
        <v>0</v>
      </c>
      <c r="J19" s="288">
        <v>0</v>
      </c>
      <c r="L19" s="30">
        <f>J19/J16*1</f>
        <v>0</v>
      </c>
      <c r="N19" s="288">
        <f t="shared" si="1"/>
        <v>0</v>
      </c>
      <c r="P19" s="30">
        <v>0</v>
      </c>
      <c r="R19" s="310">
        <v>2023</v>
      </c>
      <c r="S19" s="310"/>
    </row>
    <row r="20" spans="1:19" ht="15" thickBot="1" x14ac:dyDescent="0.35">
      <c r="A20" s="170">
        <v>459508</v>
      </c>
      <c r="B20" s="32" t="s">
        <v>112</v>
      </c>
      <c r="C20" s="33"/>
      <c r="D20" s="31"/>
      <c r="E20" s="31"/>
      <c r="F20" s="34">
        <f>SUM(F21:F22)</f>
        <v>0</v>
      </c>
      <c r="G20" s="31"/>
      <c r="H20" s="123">
        <f>F20/F12*1</f>
        <v>0</v>
      </c>
      <c r="I20" s="31"/>
      <c r="J20" s="34">
        <f>SUM(J21:J22)</f>
        <v>0</v>
      </c>
      <c r="K20" s="31"/>
      <c r="L20" s="123">
        <f>J20/J12*1</f>
        <v>0</v>
      </c>
      <c r="M20" s="31"/>
      <c r="N20" s="34">
        <f>SUM(N21:N22)</f>
        <v>0</v>
      </c>
      <c r="O20" s="31"/>
      <c r="P20" s="123">
        <v>0</v>
      </c>
    </row>
    <row r="21" spans="1:19" ht="15" thickTop="1" x14ac:dyDescent="0.3">
      <c r="A21" s="168">
        <v>43950801</v>
      </c>
      <c r="B21" s="10" t="s">
        <v>113</v>
      </c>
      <c r="C21" s="14"/>
      <c r="E21" s="6"/>
      <c r="F21" s="8">
        <v>0</v>
      </c>
      <c r="G21" s="6"/>
      <c r="H21" s="30">
        <v>0</v>
      </c>
      <c r="I21" s="6"/>
      <c r="J21" s="8">
        <v>0</v>
      </c>
      <c r="L21" s="30">
        <v>0</v>
      </c>
      <c r="N21" s="8">
        <f t="shared" ref="N21:N22" si="2">F21-J21</f>
        <v>0</v>
      </c>
      <c r="P21" s="30">
        <v>0</v>
      </c>
      <c r="R21" s="246" t="s">
        <v>470</v>
      </c>
      <c r="S21" s="244">
        <f>J9</f>
        <v>35658335</v>
      </c>
    </row>
    <row r="22" spans="1:19" x14ac:dyDescent="0.3">
      <c r="A22" s="168">
        <v>43950802</v>
      </c>
      <c r="B22" s="10" t="s">
        <v>114</v>
      </c>
      <c r="C22" s="14"/>
      <c r="E22" s="6"/>
      <c r="F22" s="8">
        <v>0</v>
      </c>
      <c r="G22" s="6"/>
      <c r="H22" s="30">
        <v>0</v>
      </c>
      <c r="I22" s="6"/>
      <c r="J22" s="8">
        <v>0</v>
      </c>
      <c r="L22" s="30">
        <v>0</v>
      </c>
      <c r="N22" s="8">
        <f t="shared" si="2"/>
        <v>0</v>
      </c>
      <c r="P22" s="30">
        <v>0</v>
      </c>
      <c r="R22" s="247" t="s">
        <v>118</v>
      </c>
      <c r="S22" s="245">
        <f>J53</f>
        <v>0</v>
      </c>
    </row>
    <row r="23" spans="1:19" x14ac:dyDescent="0.3">
      <c r="A23" s="105"/>
      <c r="C23" s="5"/>
      <c r="D23" s="7"/>
      <c r="F23" s="7"/>
      <c r="R23" s="247" t="s">
        <v>471</v>
      </c>
      <c r="S23" s="245">
        <f>-J24</f>
        <v>0</v>
      </c>
    </row>
    <row r="24" spans="1:19" ht="15" thickBot="1" x14ac:dyDescent="0.35">
      <c r="A24" s="325" t="s">
        <v>161</v>
      </c>
      <c r="B24" s="325"/>
      <c r="C24" s="3"/>
      <c r="D24" s="56"/>
      <c r="E24" s="3"/>
      <c r="F24" s="23">
        <f>F25</f>
        <v>0</v>
      </c>
      <c r="G24" s="3"/>
      <c r="H24" s="57">
        <f>F24/F9*1</f>
        <v>0</v>
      </c>
      <c r="I24" s="3"/>
      <c r="J24" s="23">
        <f>J25</f>
        <v>0</v>
      </c>
      <c r="K24" s="3"/>
      <c r="L24" s="57">
        <f>J24/J9*1</f>
        <v>0</v>
      </c>
      <c r="M24" s="3"/>
      <c r="N24" s="23">
        <f>N25</f>
        <v>0</v>
      </c>
      <c r="O24" s="3"/>
      <c r="P24" s="57">
        <v>0</v>
      </c>
      <c r="R24" s="247" t="s">
        <v>453</v>
      </c>
      <c r="S24" s="245">
        <f>-J40</f>
        <v>-10400000</v>
      </c>
    </row>
    <row r="25" spans="1:19" ht="15.6" thickTop="1" thickBot="1" x14ac:dyDescent="0.35">
      <c r="A25" s="106">
        <v>56</v>
      </c>
      <c r="B25" s="32" t="s">
        <v>141</v>
      </c>
      <c r="C25" s="33"/>
      <c r="D25" s="31"/>
      <c r="E25" s="31"/>
      <c r="F25" s="34">
        <f>F26</f>
        <v>0</v>
      </c>
      <c r="G25" s="31"/>
      <c r="H25" s="123">
        <v>0</v>
      </c>
      <c r="I25" s="31"/>
      <c r="J25" s="34">
        <f>J26</f>
        <v>0</v>
      </c>
      <c r="K25" s="31"/>
      <c r="L25" s="123">
        <v>0</v>
      </c>
      <c r="M25" s="31"/>
      <c r="N25" s="34">
        <f>N26</f>
        <v>0</v>
      </c>
      <c r="O25" s="31"/>
      <c r="P25" s="123">
        <v>0</v>
      </c>
      <c r="R25" s="248" t="s">
        <v>472</v>
      </c>
      <c r="S25" s="245">
        <f>-J48</f>
        <v>0</v>
      </c>
    </row>
    <row r="26" spans="1:19" ht="15.6" thickTop="1" thickBot="1" x14ac:dyDescent="0.35">
      <c r="A26" s="106">
        <v>5618</v>
      </c>
      <c r="B26" s="32" t="s">
        <v>105</v>
      </c>
      <c r="C26" s="33"/>
      <c r="D26" s="31"/>
      <c r="E26" s="31"/>
      <c r="F26" s="34">
        <f>SUM(F27:F34)</f>
        <v>0</v>
      </c>
      <c r="G26" s="31"/>
      <c r="H26" s="123">
        <v>0</v>
      </c>
      <c r="I26" s="31"/>
      <c r="J26" s="34">
        <f>SUM(J27:J34)</f>
        <v>0</v>
      </c>
      <c r="K26" s="31"/>
      <c r="L26" s="123">
        <v>0</v>
      </c>
      <c r="M26" s="31"/>
      <c r="N26" s="34">
        <f>F26-J26</f>
        <v>0</v>
      </c>
      <c r="O26" s="31"/>
      <c r="P26" s="123">
        <v>0</v>
      </c>
      <c r="R26" s="248" t="s">
        <v>473</v>
      </c>
      <c r="S26" s="245">
        <f>-J73</f>
        <v>0</v>
      </c>
    </row>
    <row r="27" spans="1:19" ht="15.6" thickTop="1" thickBot="1" x14ac:dyDescent="0.35">
      <c r="A27" s="104">
        <v>561802</v>
      </c>
      <c r="B27" s="10" t="s">
        <v>131</v>
      </c>
      <c r="C27" s="14"/>
      <c r="E27" s="6"/>
      <c r="F27" s="8">
        <v>0</v>
      </c>
      <c r="G27" s="6"/>
      <c r="H27" s="30">
        <v>0</v>
      </c>
      <c r="I27" s="6"/>
      <c r="J27" s="8">
        <v>0</v>
      </c>
      <c r="K27" s="6"/>
      <c r="L27" s="30">
        <v>0</v>
      </c>
      <c r="M27" s="6"/>
      <c r="N27" s="8">
        <f t="shared" ref="N27:N34" si="3">F27-J27</f>
        <v>0</v>
      </c>
      <c r="P27" s="30">
        <v>0</v>
      </c>
      <c r="R27" s="249" t="s">
        <v>466</v>
      </c>
      <c r="S27" s="250">
        <f>SUM(S21:S26)</f>
        <v>25258335</v>
      </c>
    </row>
    <row r="28" spans="1:19" x14ac:dyDescent="0.3">
      <c r="A28" s="104">
        <v>561802</v>
      </c>
      <c r="B28" s="10" t="s">
        <v>132</v>
      </c>
      <c r="C28" s="14"/>
      <c r="E28" s="6"/>
      <c r="F28" s="8">
        <v>0</v>
      </c>
      <c r="G28" s="6"/>
      <c r="H28" s="30">
        <v>0</v>
      </c>
      <c r="I28" s="6"/>
      <c r="J28" s="8">
        <v>0</v>
      </c>
      <c r="K28" s="6"/>
      <c r="L28" s="30">
        <v>0</v>
      </c>
      <c r="M28" s="6"/>
      <c r="N28" s="8">
        <f t="shared" si="3"/>
        <v>0</v>
      </c>
      <c r="P28" s="30">
        <v>0</v>
      </c>
      <c r="S28" s="77"/>
    </row>
    <row r="29" spans="1:19" x14ac:dyDescent="0.3">
      <c r="A29" s="104">
        <v>561805</v>
      </c>
      <c r="B29" s="10" t="s">
        <v>133</v>
      </c>
      <c r="C29" s="14"/>
      <c r="E29" s="6"/>
      <c r="F29" s="8">
        <v>0</v>
      </c>
      <c r="G29" s="6"/>
      <c r="H29" s="30">
        <v>0</v>
      </c>
      <c r="I29" s="6"/>
      <c r="J29" s="8">
        <v>0</v>
      </c>
      <c r="K29" s="6"/>
      <c r="L29" s="30">
        <v>0</v>
      </c>
      <c r="M29" s="6"/>
      <c r="N29" s="8">
        <f t="shared" si="3"/>
        <v>0</v>
      </c>
      <c r="P29" s="30">
        <v>0</v>
      </c>
    </row>
    <row r="30" spans="1:19" x14ac:dyDescent="0.3">
      <c r="A30" s="104">
        <v>561807</v>
      </c>
      <c r="B30" s="10" t="s">
        <v>134</v>
      </c>
      <c r="C30" s="14"/>
      <c r="E30" s="6"/>
      <c r="F30" s="8">
        <v>0</v>
      </c>
      <c r="G30" s="6"/>
      <c r="H30" s="30">
        <v>0</v>
      </c>
      <c r="I30" s="6"/>
      <c r="J30" s="8">
        <v>0</v>
      </c>
      <c r="K30" s="6"/>
      <c r="L30" s="30">
        <v>0</v>
      </c>
      <c r="M30" s="6"/>
      <c r="N30" s="8">
        <f t="shared" si="3"/>
        <v>0</v>
      </c>
      <c r="P30" s="30">
        <v>0</v>
      </c>
    </row>
    <row r="31" spans="1:19" x14ac:dyDescent="0.3">
      <c r="A31" s="104">
        <v>561809</v>
      </c>
      <c r="B31" s="10" t="s">
        <v>135</v>
      </c>
      <c r="C31" s="14"/>
      <c r="E31" s="6"/>
      <c r="F31" s="8">
        <v>0</v>
      </c>
      <c r="G31" s="6"/>
      <c r="H31" s="30">
        <v>0</v>
      </c>
      <c r="I31" s="6"/>
      <c r="J31" s="8">
        <v>0</v>
      </c>
      <c r="K31" s="6"/>
      <c r="L31" s="30">
        <v>0</v>
      </c>
      <c r="M31" s="6"/>
      <c r="N31" s="8">
        <f t="shared" si="3"/>
        <v>0</v>
      </c>
      <c r="P31" s="30">
        <v>0</v>
      </c>
    </row>
    <row r="32" spans="1:19" x14ac:dyDescent="0.3">
      <c r="A32" s="104">
        <v>561810</v>
      </c>
      <c r="B32" s="10" t="s">
        <v>136</v>
      </c>
      <c r="C32" s="14"/>
      <c r="E32" s="6"/>
      <c r="F32" s="8">
        <v>0</v>
      </c>
      <c r="G32" s="6"/>
      <c r="H32" s="30">
        <v>0</v>
      </c>
      <c r="I32" s="6"/>
      <c r="J32" s="8">
        <v>0</v>
      </c>
      <c r="K32" s="6"/>
      <c r="L32" s="30">
        <v>0</v>
      </c>
      <c r="M32" s="6"/>
      <c r="N32" s="8">
        <f t="shared" si="3"/>
        <v>0</v>
      </c>
      <c r="P32" s="30">
        <v>0</v>
      </c>
    </row>
    <row r="33" spans="1:16" x14ac:dyDescent="0.3">
      <c r="A33" s="104">
        <v>561811</v>
      </c>
      <c r="B33" s="10" t="s">
        <v>77</v>
      </c>
      <c r="C33" s="14"/>
      <c r="E33" s="6"/>
      <c r="F33" s="8">
        <v>0</v>
      </c>
      <c r="G33" s="6"/>
      <c r="H33" s="30">
        <v>0</v>
      </c>
      <c r="I33" s="6"/>
      <c r="J33" s="8">
        <v>0</v>
      </c>
      <c r="K33" s="6"/>
      <c r="L33" s="30">
        <v>0</v>
      </c>
      <c r="M33" s="6"/>
      <c r="N33" s="8">
        <f t="shared" si="3"/>
        <v>0</v>
      </c>
      <c r="P33" s="30">
        <v>0</v>
      </c>
    </row>
    <row r="34" spans="1:16" x14ac:dyDescent="0.3">
      <c r="A34" s="104">
        <v>561890</v>
      </c>
      <c r="B34" s="10" t="s">
        <v>137</v>
      </c>
      <c r="C34" s="14"/>
      <c r="E34" s="6"/>
      <c r="F34" s="8">
        <v>0</v>
      </c>
      <c r="G34" s="6"/>
      <c r="H34" s="30">
        <v>0</v>
      </c>
      <c r="I34" s="6"/>
      <c r="J34" s="8">
        <v>0</v>
      </c>
      <c r="K34" s="6"/>
      <c r="L34" s="30">
        <v>0</v>
      </c>
      <c r="M34" s="6"/>
      <c r="N34" s="8">
        <f t="shared" si="3"/>
        <v>0</v>
      </c>
      <c r="P34" s="30">
        <v>0</v>
      </c>
    </row>
    <row r="35" spans="1:16" x14ac:dyDescent="0.3">
      <c r="C35" s="5"/>
      <c r="D35" s="7"/>
      <c r="F35" s="7"/>
    </row>
    <row r="36" spans="1:16" ht="16.2" thickBot="1" x14ac:dyDescent="0.35">
      <c r="A36" s="323" t="s">
        <v>159</v>
      </c>
      <c r="B36" s="323"/>
      <c r="C36" s="52"/>
      <c r="D36" s="52"/>
      <c r="E36" s="52"/>
      <c r="F36" s="53">
        <f>F9-F24</f>
        <v>36562847</v>
      </c>
      <c r="G36" s="52"/>
      <c r="H36" s="58">
        <f>F36/F9*1</f>
        <v>1</v>
      </c>
      <c r="I36" s="52"/>
      <c r="J36" s="53">
        <f>J9-J24</f>
        <v>35658335</v>
      </c>
      <c r="K36" s="52"/>
      <c r="L36" s="58">
        <f>J36/J9*1</f>
        <v>1</v>
      </c>
      <c r="M36" s="52"/>
      <c r="N36" s="53">
        <f>N9-N24</f>
        <v>904512</v>
      </c>
      <c r="O36" s="52"/>
      <c r="P36" s="66">
        <f>N36/F36*1</f>
        <v>2.4738554959902331E-2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25" t="s">
        <v>163</v>
      </c>
      <c r="B38" s="325"/>
      <c r="C38" s="3"/>
      <c r="D38" s="56"/>
      <c r="E38" s="3"/>
      <c r="F38" s="23">
        <f>F40+F48</f>
        <v>10000000</v>
      </c>
      <c r="G38" s="3"/>
      <c r="H38" s="57">
        <f>F38/F9*1</f>
        <v>0.27350167780971762</v>
      </c>
      <c r="I38" s="3"/>
      <c r="J38" s="23">
        <f>J40+J48</f>
        <v>10400000</v>
      </c>
      <c r="K38" s="3"/>
      <c r="L38" s="57">
        <f>J38/J9*1</f>
        <v>0.29165691555704998</v>
      </c>
      <c r="M38" s="3"/>
      <c r="N38" s="23">
        <f>N40</f>
        <v>-400000</v>
      </c>
      <c r="O38" s="3"/>
      <c r="P38" s="57">
        <f>N38/F38*1</f>
        <v>-0.04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124</v>
      </c>
      <c r="C40" s="33"/>
      <c r="D40" s="31"/>
      <c r="E40" s="31"/>
      <c r="F40" s="34">
        <f>SUM(F41:F47)</f>
        <v>10000000</v>
      </c>
      <c r="G40" s="31"/>
      <c r="H40" s="123">
        <f>F40/F9*1</f>
        <v>0.27350167780971762</v>
      </c>
      <c r="I40" s="31"/>
      <c r="J40" s="34">
        <f>SUM(J41:J47)</f>
        <v>10400000</v>
      </c>
      <c r="K40" s="31"/>
      <c r="L40" s="123">
        <f>J40/J9*1</f>
        <v>0.29165691555704998</v>
      </c>
      <c r="M40" s="31"/>
      <c r="N40" s="34">
        <f>SUM(N41:N48)</f>
        <v>-400000</v>
      </c>
      <c r="O40" s="31"/>
      <c r="P40" s="123">
        <f>N40/F40*1</f>
        <v>-0.04</v>
      </c>
    </row>
    <row r="41" spans="1:16" ht="15" thickTop="1" x14ac:dyDescent="0.3">
      <c r="A41" s="104">
        <v>5101</v>
      </c>
      <c r="B41" s="10" t="s">
        <v>129</v>
      </c>
      <c r="C41" s="14"/>
      <c r="E41" s="6"/>
      <c r="F41" s="8">
        <v>0</v>
      </c>
      <c r="G41" s="6"/>
      <c r="H41" s="30">
        <f>F41/F40*1</f>
        <v>0</v>
      </c>
      <c r="I41" s="6"/>
      <c r="J41" s="8">
        <v>0</v>
      </c>
      <c r="L41" s="30">
        <f>J41/J40*1</f>
        <v>0</v>
      </c>
      <c r="N41" s="8">
        <f t="shared" ref="N41:N48" si="4">F41-J41</f>
        <v>0</v>
      </c>
      <c r="P41" s="30">
        <v>0</v>
      </c>
    </row>
    <row r="42" spans="1:16" x14ac:dyDescent="0.3">
      <c r="A42" s="104">
        <v>5102</v>
      </c>
      <c r="B42" s="10" t="s">
        <v>125</v>
      </c>
      <c r="C42" s="14"/>
      <c r="E42" s="6"/>
      <c r="F42" s="8">
        <v>0</v>
      </c>
      <c r="G42" s="6"/>
      <c r="H42" s="30">
        <f>F42/F40*1</f>
        <v>0</v>
      </c>
      <c r="I42" s="6"/>
      <c r="J42" s="8">
        <v>0</v>
      </c>
      <c r="L42" s="30">
        <f>J42/J40*1</f>
        <v>0</v>
      </c>
      <c r="N42" s="8">
        <f t="shared" si="4"/>
        <v>0</v>
      </c>
      <c r="P42" s="30">
        <v>0</v>
      </c>
    </row>
    <row r="43" spans="1:16" x14ac:dyDescent="0.3">
      <c r="A43" s="104">
        <v>5103</v>
      </c>
      <c r="B43" s="10" t="s">
        <v>126</v>
      </c>
      <c r="C43" s="14"/>
      <c r="E43" s="6"/>
      <c r="F43" s="8">
        <v>0</v>
      </c>
      <c r="G43" s="6"/>
      <c r="H43" s="30">
        <f>F43/F40*1</f>
        <v>0</v>
      </c>
      <c r="I43" s="6"/>
      <c r="J43" s="8">
        <v>0</v>
      </c>
      <c r="L43" s="30">
        <f>J43/J40*1</f>
        <v>0</v>
      </c>
      <c r="N43" s="8">
        <f t="shared" si="4"/>
        <v>0</v>
      </c>
      <c r="P43" s="30">
        <v>0</v>
      </c>
    </row>
    <row r="44" spans="1:16" x14ac:dyDescent="0.3">
      <c r="A44" s="104">
        <v>5107</v>
      </c>
      <c r="B44" s="10" t="s">
        <v>127</v>
      </c>
      <c r="C44" s="14"/>
      <c r="E44" s="6"/>
      <c r="F44" s="8">
        <v>0</v>
      </c>
      <c r="G44" s="6"/>
      <c r="H44" s="30">
        <f>F44/F40*1</f>
        <v>0</v>
      </c>
      <c r="I44" s="6"/>
      <c r="J44" s="8">
        <v>0</v>
      </c>
      <c r="L44" s="30">
        <f>J44/J40*1</f>
        <v>0</v>
      </c>
      <c r="N44" s="8">
        <f t="shared" si="4"/>
        <v>0</v>
      </c>
      <c r="P44" s="30">
        <v>0</v>
      </c>
    </row>
    <row r="45" spans="1:16" x14ac:dyDescent="0.3">
      <c r="A45" s="104">
        <v>5108</v>
      </c>
      <c r="B45" s="10" t="s">
        <v>128</v>
      </c>
      <c r="C45" s="14"/>
      <c r="E45" s="6"/>
      <c r="F45" s="8">
        <v>0</v>
      </c>
      <c r="G45" s="6"/>
      <c r="H45" s="30">
        <f>F45/F40*1</f>
        <v>0</v>
      </c>
      <c r="I45" s="6"/>
      <c r="J45" s="8">
        <v>0</v>
      </c>
      <c r="L45" s="30">
        <f>J45/J40*1</f>
        <v>0</v>
      </c>
      <c r="N45" s="8">
        <f t="shared" si="4"/>
        <v>0</v>
      </c>
      <c r="P45" s="30">
        <v>0</v>
      </c>
    </row>
    <row r="46" spans="1:16" x14ac:dyDescent="0.3">
      <c r="A46" s="104">
        <v>5111</v>
      </c>
      <c r="B46" s="10" t="s">
        <v>165</v>
      </c>
      <c r="C46" s="14"/>
      <c r="E46" s="6"/>
      <c r="F46" s="288">
        <v>10000000</v>
      </c>
      <c r="G46" s="6"/>
      <c r="H46" s="30">
        <f>F46/F40*1</f>
        <v>1</v>
      </c>
      <c r="I46" s="6"/>
      <c r="J46" s="288">
        <v>10400000</v>
      </c>
      <c r="K46" s="6"/>
      <c r="L46" s="30">
        <f>J46/J40*1</f>
        <v>1</v>
      </c>
      <c r="M46" s="6"/>
      <c r="N46" s="288">
        <f t="shared" si="4"/>
        <v>-400000</v>
      </c>
      <c r="P46" s="30">
        <f t="shared" ref="P46" si="5">N46/F46*1</f>
        <v>-0.04</v>
      </c>
    </row>
    <row r="47" spans="1:16" x14ac:dyDescent="0.3">
      <c r="A47" s="104">
        <v>5120</v>
      </c>
      <c r="B47" s="10" t="s">
        <v>166</v>
      </c>
      <c r="C47" s="14"/>
      <c r="E47" s="6"/>
      <c r="F47" s="8">
        <v>0</v>
      </c>
      <c r="G47" s="6"/>
      <c r="H47" s="30">
        <f>F47/F40*1</f>
        <v>0</v>
      </c>
      <c r="I47" s="6"/>
      <c r="J47" s="8">
        <v>0</v>
      </c>
      <c r="L47" s="30">
        <f>J47/J40*1</f>
        <v>0</v>
      </c>
      <c r="N47" s="8">
        <f t="shared" si="4"/>
        <v>0</v>
      </c>
      <c r="P47" s="30">
        <v>0</v>
      </c>
    </row>
    <row r="48" spans="1:16" x14ac:dyDescent="0.3">
      <c r="A48" s="104">
        <v>5360</v>
      </c>
      <c r="B48" s="10" t="s">
        <v>130</v>
      </c>
      <c r="C48" s="14"/>
      <c r="E48" s="6"/>
      <c r="F48" s="8">
        <v>0</v>
      </c>
      <c r="G48" s="6"/>
      <c r="H48" s="30">
        <f>F48/F40*1</f>
        <v>0</v>
      </c>
      <c r="I48" s="6"/>
      <c r="J48" s="8">
        <v>0</v>
      </c>
      <c r="L48" s="30">
        <f>J48/J40*1</f>
        <v>0</v>
      </c>
      <c r="N48" s="8">
        <f t="shared" si="4"/>
        <v>0</v>
      </c>
      <c r="P48" s="30">
        <v>0</v>
      </c>
    </row>
    <row r="49" spans="1:16" ht="16.2" thickBot="1" x14ac:dyDescent="0.35">
      <c r="A49" s="323" t="s">
        <v>162</v>
      </c>
      <c r="B49" s="323"/>
      <c r="C49" s="52"/>
      <c r="D49" s="52"/>
      <c r="E49" s="52"/>
      <c r="F49" s="53">
        <f>F36-F38</f>
        <v>26562847</v>
      </c>
      <c r="G49" s="52"/>
      <c r="H49" s="58">
        <f>F49/F9*1</f>
        <v>0.72649832219028243</v>
      </c>
      <c r="I49" s="52"/>
      <c r="J49" s="53">
        <f>J36-J38</f>
        <v>25258335</v>
      </c>
      <c r="K49" s="52"/>
      <c r="L49" s="58">
        <f>J49/J9*1</f>
        <v>0.70834308444295002</v>
      </c>
      <c r="M49" s="52"/>
      <c r="N49" s="53">
        <f>N36-N38</f>
        <v>1304512</v>
      </c>
      <c r="O49" s="52"/>
      <c r="P49" s="66">
        <f>N49/F49*1</f>
        <v>4.9110398444865491E-2</v>
      </c>
    </row>
    <row r="50" spans="1:16" ht="15" thickTop="1" x14ac:dyDescent="0.3"/>
    <row r="53" spans="1:16" ht="15" thickBot="1" x14ac:dyDescent="0.35">
      <c r="A53" s="106">
        <v>48</v>
      </c>
      <c r="B53" s="32" t="s">
        <v>115</v>
      </c>
      <c r="C53" s="33"/>
      <c r="D53" s="31"/>
      <c r="E53" s="31"/>
      <c r="F53" s="34">
        <f>F55+F59+F62+F68+F70</f>
        <v>0</v>
      </c>
      <c r="G53" s="31"/>
      <c r="H53" s="123">
        <f>F53/F9*1</f>
        <v>0</v>
      </c>
      <c r="I53" s="31"/>
      <c r="J53" s="34">
        <f>J55+J59+J62+J68+J70</f>
        <v>0</v>
      </c>
      <c r="K53" s="31"/>
      <c r="L53" s="123">
        <f>J53/J9*1</f>
        <v>0</v>
      </c>
      <c r="M53" s="31"/>
      <c r="N53" s="34">
        <f>N55+N59+N62+N68+N70</f>
        <v>0</v>
      </c>
      <c r="O53" s="31"/>
      <c r="P53" s="123">
        <v>0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116</v>
      </c>
      <c r="C55" s="33"/>
      <c r="D55" s="31"/>
      <c r="E55" s="31"/>
      <c r="F55" s="34">
        <f>SUM(F56:F57)</f>
        <v>0</v>
      </c>
      <c r="G55" s="31"/>
      <c r="H55" s="123">
        <v>0</v>
      </c>
      <c r="I55" s="31"/>
      <c r="J55" s="34">
        <f>SUM(J56:J57)</f>
        <v>0</v>
      </c>
      <c r="K55" s="31"/>
      <c r="L55" s="123">
        <v>0</v>
      </c>
      <c r="M55" s="31"/>
      <c r="N55" s="34">
        <f>SUM(N56:N57)</f>
        <v>0</v>
      </c>
      <c r="O55" s="31"/>
      <c r="P55" s="123">
        <v>0</v>
      </c>
    </row>
    <row r="56" spans="1:16" ht="15" thickTop="1" x14ac:dyDescent="0.3">
      <c r="A56" s="104">
        <v>480201</v>
      </c>
      <c r="B56" s="10" t="s">
        <v>452</v>
      </c>
      <c r="C56" s="14"/>
      <c r="E56" s="6"/>
      <c r="F56" s="8">
        <v>0</v>
      </c>
      <c r="G56" s="6"/>
      <c r="H56" s="30">
        <v>0</v>
      </c>
      <c r="I56" s="6"/>
      <c r="J56" s="8">
        <v>0</v>
      </c>
      <c r="L56" s="30">
        <v>0</v>
      </c>
      <c r="N56" s="8">
        <f t="shared" ref="N56:N57" si="6">F56-J56</f>
        <v>0</v>
      </c>
      <c r="P56" s="30">
        <v>0</v>
      </c>
    </row>
    <row r="57" spans="1:16" x14ac:dyDescent="0.3">
      <c r="A57" s="104">
        <v>480204</v>
      </c>
      <c r="B57" s="10" t="s">
        <v>117</v>
      </c>
      <c r="C57" s="14"/>
      <c r="E57" s="6"/>
      <c r="F57" s="8">
        <v>0</v>
      </c>
      <c r="G57" s="6"/>
      <c r="H57" s="30">
        <v>0</v>
      </c>
      <c r="I57" s="6"/>
      <c r="J57" s="8">
        <v>0</v>
      </c>
      <c r="L57" s="30">
        <v>0</v>
      </c>
      <c r="N57" s="8">
        <f t="shared" si="6"/>
        <v>0</v>
      </c>
      <c r="P57" s="30">
        <v>0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118</v>
      </c>
      <c r="C59" s="33"/>
      <c r="D59" s="31"/>
      <c r="E59" s="31"/>
      <c r="F59" s="34">
        <f>F60</f>
        <v>0</v>
      </c>
      <c r="G59" s="31"/>
      <c r="H59" s="123">
        <v>0</v>
      </c>
      <c r="I59" s="31"/>
      <c r="J59" s="34">
        <f>J60</f>
        <v>0</v>
      </c>
      <c r="K59" s="31"/>
      <c r="L59" s="123">
        <v>0</v>
      </c>
      <c r="M59" s="31"/>
      <c r="N59" s="34">
        <f>N60</f>
        <v>0</v>
      </c>
      <c r="O59" s="31"/>
      <c r="P59" s="123">
        <v>0</v>
      </c>
    </row>
    <row r="60" spans="1:16" ht="15" thickTop="1" x14ac:dyDescent="0.3">
      <c r="A60" s="104">
        <v>480590</v>
      </c>
      <c r="B60" s="10" t="s">
        <v>118</v>
      </c>
      <c r="C60" s="14"/>
      <c r="E60" s="6"/>
      <c r="F60" s="8">
        <v>0</v>
      </c>
      <c r="G60" s="6"/>
      <c r="H60" s="30">
        <v>0</v>
      </c>
      <c r="I60" s="6"/>
      <c r="J60" s="8">
        <v>0</v>
      </c>
      <c r="L60" s="30">
        <v>0</v>
      </c>
      <c r="N60" s="8">
        <v>0</v>
      </c>
      <c r="P60" s="30">
        <v>0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119</v>
      </c>
      <c r="C62" s="33"/>
      <c r="D62" s="31"/>
      <c r="E62" s="31"/>
      <c r="F62" s="34">
        <f>SUM(F63:F67)</f>
        <v>0</v>
      </c>
      <c r="G62" s="31"/>
      <c r="H62" s="123">
        <v>0</v>
      </c>
      <c r="I62" s="31"/>
      <c r="J62" s="34">
        <f>SUM(J63:J67)</f>
        <v>0</v>
      </c>
      <c r="K62" s="31"/>
      <c r="L62" s="123">
        <v>0</v>
      </c>
      <c r="M62" s="31"/>
      <c r="N62" s="34">
        <f>SUM(N63:N67)</f>
        <v>0</v>
      </c>
      <c r="O62" s="31"/>
      <c r="P62" s="123">
        <v>0</v>
      </c>
    </row>
    <row r="63" spans="1:16" ht="15" thickTop="1" x14ac:dyDescent="0.3">
      <c r="A63" s="104">
        <v>480817</v>
      </c>
      <c r="B63" s="10" t="s">
        <v>120</v>
      </c>
      <c r="C63" s="14"/>
      <c r="E63" s="6"/>
      <c r="F63" s="8">
        <v>0</v>
      </c>
      <c r="G63" s="6"/>
      <c r="H63" s="30">
        <v>0</v>
      </c>
      <c r="I63" s="6"/>
      <c r="J63" s="8">
        <v>0</v>
      </c>
      <c r="K63" s="6"/>
      <c r="L63" s="30">
        <v>0</v>
      </c>
      <c r="M63" s="6"/>
      <c r="N63" s="8">
        <f t="shared" ref="N63:N67" si="7">F63-J63</f>
        <v>0</v>
      </c>
      <c r="P63" s="30">
        <v>0</v>
      </c>
    </row>
    <row r="64" spans="1:16" x14ac:dyDescent="0.3">
      <c r="A64" s="104">
        <v>480818</v>
      </c>
      <c r="B64" s="10" t="s">
        <v>369</v>
      </c>
      <c r="C64" s="14"/>
      <c r="E64" s="6"/>
      <c r="F64" s="8">
        <v>0</v>
      </c>
      <c r="G64" s="6"/>
      <c r="H64" s="30">
        <v>0</v>
      </c>
      <c r="I64" s="6"/>
      <c r="J64" s="8">
        <v>0</v>
      </c>
      <c r="K64" s="6"/>
      <c r="L64" s="30">
        <v>0</v>
      </c>
      <c r="M64" s="6"/>
      <c r="N64" s="8"/>
      <c r="P64" s="30">
        <v>0</v>
      </c>
    </row>
    <row r="65" spans="1:16" x14ac:dyDescent="0.3">
      <c r="A65" s="104">
        <v>480819</v>
      </c>
      <c r="B65" s="10" t="s">
        <v>370</v>
      </c>
      <c r="C65" s="14"/>
      <c r="E65" s="6"/>
      <c r="F65" s="8">
        <v>0</v>
      </c>
      <c r="G65" s="6"/>
      <c r="H65" s="30">
        <v>0</v>
      </c>
      <c r="I65" s="6"/>
      <c r="J65" s="8">
        <v>0</v>
      </c>
      <c r="K65" s="6"/>
      <c r="L65" s="30">
        <v>0</v>
      </c>
      <c r="M65" s="6"/>
      <c r="N65" s="8"/>
      <c r="P65" s="30">
        <v>0</v>
      </c>
    </row>
    <row r="66" spans="1:16" x14ac:dyDescent="0.3">
      <c r="A66" s="104">
        <v>480826</v>
      </c>
      <c r="B66" s="10" t="s">
        <v>121</v>
      </c>
      <c r="C66" s="14"/>
      <c r="E66" s="6"/>
      <c r="F66" s="8">
        <v>0</v>
      </c>
      <c r="G66" s="6"/>
      <c r="H66" s="30">
        <v>0</v>
      </c>
      <c r="I66" s="6"/>
      <c r="J66" s="8">
        <v>0</v>
      </c>
      <c r="K66" s="6"/>
      <c r="L66" s="30">
        <v>0</v>
      </c>
      <c r="M66" s="6"/>
      <c r="N66" s="8">
        <f t="shared" si="7"/>
        <v>0</v>
      </c>
      <c r="P66" s="30">
        <v>0</v>
      </c>
    </row>
    <row r="67" spans="1:16" x14ac:dyDescent="0.3">
      <c r="A67" s="104">
        <v>480890</v>
      </c>
      <c r="B67" s="10" t="s">
        <v>122</v>
      </c>
      <c r="C67" s="14"/>
      <c r="E67" s="6"/>
      <c r="F67" s="8">
        <v>0</v>
      </c>
      <c r="G67" s="6"/>
      <c r="H67" s="30">
        <v>0</v>
      </c>
      <c r="I67" s="6"/>
      <c r="J67" s="8">
        <v>0</v>
      </c>
      <c r="K67" s="6"/>
      <c r="L67" s="30">
        <v>0</v>
      </c>
      <c r="M67" s="6"/>
      <c r="N67" s="8">
        <f t="shared" si="7"/>
        <v>0</v>
      </c>
      <c r="P67" s="30">
        <v>0</v>
      </c>
    </row>
    <row r="68" spans="1:16" ht="15" thickBot="1" x14ac:dyDescent="0.35">
      <c r="A68" s="106">
        <v>4810</v>
      </c>
      <c r="B68" s="32" t="s">
        <v>119</v>
      </c>
      <c r="C68" s="33"/>
      <c r="D68" s="31"/>
      <c r="E68" s="31"/>
      <c r="F68" s="34">
        <f>F69</f>
        <v>0</v>
      </c>
      <c r="G68" s="31"/>
      <c r="H68" s="123">
        <v>0</v>
      </c>
      <c r="I68" s="31"/>
      <c r="J68" s="34">
        <f>J69</f>
        <v>0</v>
      </c>
      <c r="K68" s="31"/>
      <c r="L68" s="123">
        <v>0</v>
      </c>
      <c r="M68" s="31"/>
      <c r="N68" s="34">
        <f>SUM(N69:N72)</f>
        <v>0</v>
      </c>
      <c r="O68" s="31"/>
      <c r="P68" s="123">
        <v>0</v>
      </c>
    </row>
    <row r="69" spans="1:16" ht="15" thickTop="1" x14ac:dyDescent="0.3">
      <c r="A69" s="104">
        <v>481090</v>
      </c>
      <c r="B69" s="10" t="s">
        <v>123</v>
      </c>
      <c r="C69" s="14"/>
      <c r="E69" s="6"/>
      <c r="F69" s="8">
        <v>0</v>
      </c>
      <c r="G69" s="6"/>
      <c r="H69" s="30">
        <v>0</v>
      </c>
      <c r="I69" s="6"/>
      <c r="J69" s="8">
        <v>0</v>
      </c>
      <c r="K69" s="6"/>
      <c r="L69" s="30">
        <v>0</v>
      </c>
      <c r="M69" s="6"/>
      <c r="N69" s="8">
        <f t="shared" ref="N69" si="8">F69-J69</f>
        <v>0</v>
      </c>
      <c r="P69" s="30">
        <v>0</v>
      </c>
    </row>
    <row r="70" spans="1:16" ht="15" thickBot="1" x14ac:dyDescent="0.35">
      <c r="A70" s="106">
        <v>4815</v>
      </c>
      <c r="B70" s="32" t="s">
        <v>478</v>
      </c>
      <c r="C70" s="33"/>
      <c r="D70" s="31"/>
      <c r="E70" s="31"/>
      <c r="F70" s="34">
        <f>F71</f>
        <v>0</v>
      </c>
      <c r="G70" s="31"/>
      <c r="H70" s="123">
        <v>0</v>
      </c>
      <c r="I70" s="31"/>
      <c r="J70" s="34">
        <f>J71</f>
        <v>0</v>
      </c>
      <c r="K70" s="31"/>
      <c r="L70" s="123">
        <v>0</v>
      </c>
      <c r="M70" s="31"/>
      <c r="N70" s="34">
        <f>N71</f>
        <v>0</v>
      </c>
      <c r="O70" s="31"/>
      <c r="P70" s="123">
        <v>0</v>
      </c>
    </row>
    <row r="71" spans="1:16" ht="15" thickTop="1" x14ac:dyDescent="0.3">
      <c r="A71" s="104">
        <v>481559</v>
      </c>
      <c r="B71" s="10" t="s">
        <v>115</v>
      </c>
      <c r="C71" s="14"/>
      <c r="E71" s="6"/>
      <c r="F71" s="8">
        <v>0</v>
      </c>
      <c r="G71" s="6"/>
      <c r="H71" s="30">
        <v>0</v>
      </c>
      <c r="I71" s="6"/>
      <c r="J71" s="8">
        <v>0</v>
      </c>
      <c r="K71" s="6"/>
      <c r="L71" s="30">
        <v>0</v>
      </c>
      <c r="M71" s="6"/>
      <c r="N71" s="8">
        <f t="shared" ref="N71" si="9">F71-J71</f>
        <v>0</v>
      </c>
      <c r="P71" s="30">
        <v>0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454</v>
      </c>
      <c r="C73" s="172"/>
      <c r="D73" s="32"/>
      <c r="E73" s="173"/>
      <c r="F73" s="34">
        <f>F75+F78+F81+F84</f>
        <v>0</v>
      </c>
      <c r="G73" s="32"/>
      <c r="H73" s="123">
        <v>0</v>
      </c>
      <c r="I73" s="32"/>
      <c r="J73" s="34">
        <f>J75+J78+J81+J84</f>
        <v>0</v>
      </c>
      <c r="K73" s="32"/>
      <c r="L73" s="123">
        <v>0</v>
      </c>
      <c r="M73" s="32"/>
      <c r="N73" s="34">
        <f>N75</f>
        <v>0</v>
      </c>
      <c r="O73" s="32"/>
      <c r="P73" s="123">
        <v>0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138</v>
      </c>
      <c r="C75" s="33"/>
      <c r="D75" s="31"/>
      <c r="E75" s="31"/>
      <c r="F75" s="34">
        <f>F76</f>
        <v>0</v>
      </c>
      <c r="G75" s="31"/>
      <c r="H75" s="123">
        <v>0</v>
      </c>
      <c r="I75" s="31"/>
      <c r="J75" s="34">
        <f>J76</f>
        <v>0</v>
      </c>
      <c r="K75" s="31"/>
      <c r="L75" s="123">
        <v>0</v>
      </c>
      <c r="M75" s="31"/>
      <c r="N75" s="34">
        <f>N76</f>
        <v>0</v>
      </c>
      <c r="O75" s="31"/>
      <c r="P75" s="123">
        <v>0</v>
      </c>
    </row>
    <row r="76" spans="1:16" ht="15" thickTop="1" x14ac:dyDescent="0.3">
      <c r="A76" s="104">
        <v>580490</v>
      </c>
      <c r="B76" s="10" t="s">
        <v>138</v>
      </c>
      <c r="C76" s="14"/>
      <c r="E76" s="6"/>
      <c r="F76" s="8">
        <v>0</v>
      </c>
      <c r="G76" s="6"/>
      <c r="H76" s="37">
        <v>0</v>
      </c>
      <c r="I76" s="6"/>
      <c r="J76" s="8">
        <v>0</v>
      </c>
      <c r="L76" s="37">
        <v>0</v>
      </c>
      <c r="N76" s="21">
        <f t="shared" ref="N76" si="10">F76-J76</f>
        <v>0</v>
      </c>
      <c r="P76" s="37">
        <v>0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164</v>
      </c>
      <c r="C78" s="172"/>
      <c r="D78" s="32"/>
      <c r="E78" s="173"/>
      <c r="F78" s="287">
        <f>F79</f>
        <v>0</v>
      </c>
      <c r="G78" s="173"/>
      <c r="H78" s="123">
        <v>0</v>
      </c>
      <c r="I78" s="173"/>
      <c r="J78" s="287">
        <f>J79</f>
        <v>0</v>
      </c>
      <c r="K78" s="32"/>
      <c r="L78" s="123">
        <v>0</v>
      </c>
      <c r="M78" s="32"/>
      <c r="N78" s="45">
        <f t="shared" ref="N78:N85" si="11">F78-J78</f>
        <v>0</v>
      </c>
      <c r="O78" s="32"/>
      <c r="P78" s="123">
        <v>0</v>
      </c>
    </row>
    <row r="79" spans="1:16" ht="15" thickTop="1" x14ac:dyDescent="0.3">
      <c r="A79" s="104">
        <v>581090</v>
      </c>
      <c r="B79" s="17" t="s">
        <v>164</v>
      </c>
      <c r="C79" s="14"/>
      <c r="E79" s="6"/>
      <c r="F79" s="8">
        <v>0</v>
      </c>
      <c r="G79" s="6"/>
      <c r="H79" s="37">
        <v>0</v>
      </c>
      <c r="I79" s="6"/>
      <c r="J79" s="8">
        <v>0</v>
      </c>
      <c r="L79" s="37">
        <v>0</v>
      </c>
      <c r="N79" s="21">
        <f t="shared" si="11"/>
        <v>0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139</v>
      </c>
      <c r="C81" s="172"/>
      <c r="D81" s="32"/>
      <c r="E81" s="173"/>
      <c r="F81" s="287">
        <f>F82</f>
        <v>0</v>
      </c>
      <c r="G81" s="173"/>
      <c r="H81" s="123">
        <v>0</v>
      </c>
      <c r="I81" s="173"/>
      <c r="J81" s="287">
        <f>J82</f>
        <v>0</v>
      </c>
      <c r="K81" s="32"/>
      <c r="L81" s="123">
        <v>0</v>
      </c>
      <c r="M81" s="32"/>
      <c r="N81" s="45">
        <f t="shared" si="11"/>
        <v>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455</v>
      </c>
      <c r="C82" s="14"/>
      <c r="E82" s="6"/>
      <c r="F82" s="8">
        <v>0</v>
      </c>
      <c r="G82" s="6"/>
      <c r="H82" s="37">
        <v>0</v>
      </c>
      <c r="I82" s="6"/>
      <c r="J82" s="8">
        <v>0</v>
      </c>
      <c r="L82" s="37">
        <v>0</v>
      </c>
      <c r="N82" s="21">
        <f t="shared" si="11"/>
        <v>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140</v>
      </c>
      <c r="C84" s="172"/>
      <c r="D84" s="32"/>
      <c r="E84" s="173"/>
      <c r="F84" s="287">
        <f>F85</f>
        <v>0</v>
      </c>
      <c r="G84" s="173"/>
      <c r="H84" s="123">
        <v>0</v>
      </c>
      <c r="I84" s="173"/>
      <c r="J84" s="287">
        <f>J85</f>
        <v>0</v>
      </c>
      <c r="K84" s="32"/>
      <c r="L84" s="123">
        <v>0</v>
      </c>
      <c r="M84" s="32"/>
      <c r="N84" s="45">
        <f t="shared" si="11"/>
        <v>0</v>
      </c>
      <c r="O84" s="32"/>
      <c r="P84" s="123">
        <v>0</v>
      </c>
    </row>
    <row r="85" spans="1:16" ht="15" thickTop="1" x14ac:dyDescent="0.3">
      <c r="A85" s="104">
        <v>589090</v>
      </c>
      <c r="B85" s="10" t="s">
        <v>140</v>
      </c>
      <c r="C85" s="14"/>
      <c r="E85" s="6"/>
      <c r="F85" s="8">
        <v>0</v>
      </c>
      <c r="G85" s="6"/>
      <c r="H85" s="37">
        <v>0</v>
      </c>
      <c r="I85" s="6"/>
      <c r="J85" s="8">
        <v>0</v>
      </c>
      <c r="L85" s="37">
        <v>0</v>
      </c>
      <c r="N85" s="21">
        <f t="shared" si="11"/>
        <v>0</v>
      </c>
      <c r="P85" s="37">
        <v>0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23" t="s">
        <v>162</v>
      </c>
      <c r="B87" s="323"/>
      <c r="C87" s="52"/>
      <c r="D87" s="52"/>
      <c r="E87" s="52"/>
      <c r="F87" s="53">
        <f>F49+F53-F73</f>
        <v>26562847</v>
      </c>
      <c r="G87" s="52"/>
      <c r="H87" s="58">
        <f>F87/F9*1</f>
        <v>0.72649832219028243</v>
      </c>
      <c r="I87" s="52"/>
      <c r="J87" s="53">
        <f>J49+J53-J73</f>
        <v>25258335</v>
      </c>
      <c r="K87" s="52"/>
      <c r="L87" s="58">
        <f>J87/J9*1</f>
        <v>0.70834308444295002</v>
      </c>
      <c r="M87" s="52"/>
      <c r="N87" s="53">
        <f>F87-J87</f>
        <v>1304512</v>
      </c>
      <c r="O87" s="52"/>
      <c r="P87" s="66">
        <f>N87/F87*1</f>
        <v>4.9110398444865491E-2</v>
      </c>
    </row>
    <row r="88" spans="1:16" ht="15" thickTop="1" x14ac:dyDescent="0.3">
      <c r="C88" s="5"/>
      <c r="D88" s="7"/>
      <c r="F88" s="77"/>
      <c r="J88" s="7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449</v>
      </c>
      <c r="C97" s="14"/>
      <c r="D97" s="8"/>
      <c r="E97" s="6"/>
      <c r="F97" s="6"/>
      <c r="G97" s="6"/>
      <c r="H97" s="6"/>
      <c r="I97" s="6"/>
      <c r="J97" s="8"/>
      <c r="K97" s="6"/>
      <c r="L97" s="308" t="s">
        <v>462</v>
      </c>
      <c r="M97" s="308"/>
      <c r="N97" s="308"/>
      <c r="O97" s="308"/>
      <c r="P97" s="308"/>
    </row>
    <row r="98" spans="1:16" x14ac:dyDescent="0.3">
      <c r="A98" s="6"/>
      <c r="B98" s="98" t="s">
        <v>157</v>
      </c>
      <c r="C98" s="14"/>
      <c r="D98" s="8"/>
      <c r="E98" s="6"/>
      <c r="F98" s="167"/>
      <c r="G98" s="6"/>
      <c r="H98" s="6"/>
      <c r="I98" s="6"/>
      <c r="J98" s="167"/>
      <c r="K98" s="6"/>
      <c r="L98" s="317" t="s">
        <v>458</v>
      </c>
      <c r="M98" s="317"/>
      <c r="N98" s="317"/>
      <c r="O98" s="317"/>
      <c r="P98" s="317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22"/>
      <c r="G104" s="322"/>
      <c r="H104" s="322"/>
      <c r="I104" s="322"/>
      <c r="J104" s="322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17" t="s">
        <v>158</v>
      </c>
      <c r="G105" s="317"/>
      <c r="H105" s="317"/>
      <c r="I105" s="317"/>
      <c r="J105" s="317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16" t="s">
        <v>248</v>
      </c>
      <c r="G106" s="316"/>
      <c r="H106" s="316"/>
      <c r="I106" s="316"/>
      <c r="J106" s="316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17" t="s">
        <v>459</v>
      </c>
      <c r="G107" s="317"/>
      <c r="H107" s="317"/>
      <c r="I107" s="317"/>
      <c r="J107" s="317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R9:S9"/>
    <mergeCell ref="R19:S19"/>
    <mergeCell ref="L97:P97"/>
    <mergeCell ref="L98:P98"/>
    <mergeCell ref="A1:P1"/>
    <mergeCell ref="A2:P2"/>
    <mergeCell ref="A3:P3"/>
    <mergeCell ref="A4:P4"/>
    <mergeCell ref="A5:P5"/>
    <mergeCell ref="F106:J106"/>
    <mergeCell ref="F107:J107"/>
    <mergeCell ref="A7:B7"/>
    <mergeCell ref="A9:B9"/>
    <mergeCell ref="A24:B24"/>
    <mergeCell ref="A36:B36"/>
    <mergeCell ref="A38:B38"/>
    <mergeCell ref="A49:B49"/>
    <mergeCell ref="A87:B87"/>
    <mergeCell ref="F104:J104"/>
    <mergeCell ref="F105:J105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N68:N70" formula="1"/>
    <ignoredError sqref="L21:P21 M16 L17:M20 O17:P20 O16:P16" evalError="1"/>
    <ignoredError sqref="N16 N17:N20" evalError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Bala Clasificado Junio 2024.</vt:lpstr>
      <vt:lpstr>Estado Resultado Junio 2024.</vt:lpstr>
      <vt:lpstr>Balance de Prueba Junio 2024</vt:lpstr>
      <vt:lpstr>ESF Comparativo Junio 2024</vt:lpstr>
      <vt:lpstr>ERI Comparativo Junio 2024</vt:lpstr>
      <vt:lpstr>ERI X Neg Loteria</vt:lpstr>
      <vt:lpstr>Estado de Resultado Neg Apuesta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geylercordobamic@hotmail.com</dc:creator>
  <cp:lastModifiedBy>Loteria del Cauca</cp:lastModifiedBy>
  <cp:lastPrinted>2024-04-17T17:35:24Z</cp:lastPrinted>
  <dcterms:created xsi:type="dcterms:W3CDTF">2023-11-17T15:00:57Z</dcterms:created>
  <dcterms:modified xsi:type="dcterms:W3CDTF">2024-08-01T15:36:36Z</dcterms:modified>
</cp:coreProperties>
</file>